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4355" windowHeight="4680"/>
  </bookViews>
  <sheets>
    <sheet name="SP ricl + F-I" sheetId="2" r:id="rId1"/>
    <sheet name="indici" sheetId="5" r:id="rId2"/>
    <sheet name="Rend. Fin. OIC 10" sheetId="6" r:id="rId3"/>
    <sheet name="CE scalare" sheetId="3" r:id="rId4"/>
  </sheets>
  <definedNames>
    <definedName name="_xlnm.Print_Area" localSheetId="2">'Rend. Fin. OIC 10'!$A$2:$C$55</definedName>
    <definedName name="_xlnm.Print_Titles" localSheetId="2">'Rend. Fin. OIC 10'!$1:$1</definedName>
  </definedNames>
  <calcPr calcId="145621"/>
</workbook>
</file>

<file path=xl/calcChain.xml><?xml version="1.0" encoding="utf-8"?>
<calcChain xmlns="http://schemas.openxmlformats.org/spreadsheetml/2006/main">
  <c r="C9" i="3" l="1"/>
  <c r="C3" i="3"/>
  <c r="B3" i="3"/>
  <c r="B25" i="2"/>
  <c r="C25" i="2"/>
  <c r="C11" i="2"/>
  <c r="B11" i="2"/>
  <c r="B63" i="2" l="1"/>
  <c r="C63" i="2"/>
  <c r="C53" i="2" l="1"/>
  <c r="B53" i="2"/>
  <c r="B32" i="6" l="1"/>
  <c r="B42" i="6"/>
  <c r="B39" i="6" s="1"/>
  <c r="C61" i="2"/>
  <c r="B61" i="2"/>
  <c r="C52" i="6"/>
  <c r="B52" i="6"/>
  <c r="C47" i="6"/>
  <c r="C43" i="6" s="1"/>
  <c r="B47" i="6"/>
  <c r="B43" i="6" s="1"/>
  <c r="C42" i="6"/>
  <c r="C39" i="6" s="1"/>
  <c r="C38" i="6"/>
  <c r="C35" i="6" s="1"/>
  <c r="B38" i="6"/>
  <c r="B35" i="6" s="1"/>
  <c r="C32" i="6"/>
  <c r="C14" i="6"/>
  <c r="B14" i="6"/>
  <c r="C11" i="6"/>
  <c r="C8" i="6"/>
  <c r="B8" i="6"/>
  <c r="C5" i="6"/>
  <c r="B5" i="6"/>
  <c r="C17" i="6" l="1"/>
  <c r="C18" i="6" s="1"/>
  <c r="C33" i="6" s="1"/>
  <c r="B11" i="6"/>
  <c r="B17" i="6" s="1"/>
  <c r="B18" i="6" s="1"/>
  <c r="B33" i="6" s="1"/>
  <c r="B48" i="6"/>
  <c r="C48" i="6"/>
  <c r="B53" i="6" l="1"/>
  <c r="C53" i="6"/>
  <c r="C55" i="6" s="1"/>
  <c r="B54" i="6" s="1"/>
  <c r="M9" i="5"/>
  <c r="M19" i="5" s="1"/>
  <c r="L9" i="5"/>
  <c r="L19" i="5" s="1"/>
  <c r="B55" i="6" l="1"/>
  <c r="B4" i="3"/>
  <c r="B6" i="3" l="1"/>
  <c r="C4" i="3"/>
  <c r="C6" i="3" s="1"/>
  <c r="C8" i="3" s="1"/>
  <c r="C10" i="3" s="1"/>
  <c r="C12" i="3" s="1"/>
  <c r="C14" i="3" s="1"/>
  <c r="C16" i="3" s="1"/>
  <c r="D15" i="3"/>
  <c r="E15" i="3" s="1"/>
  <c r="D13" i="3"/>
  <c r="E13" i="3" s="1"/>
  <c r="D11" i="3"/>
  <c r="E11" i="3" s="1"/>
  <c r="D9" i="3"/>
  <c r="E9" i="3" s="1"/>
  <c r="D7" i="3"/>
  <c r="E7" i="3" s="1"/>
  <c r="D5" i="3"/>
  <c r="E5" i="3" s="1"/>
  <c r="D3" i="3"/>
  <c r="E3" i="3" s="1"/>
  <c r="D2" i="3"/>
  <c r="E2" i="3" s="1"/>
  <c r="C67" i="2"/>
  <c r="D61" i="2"/>
  <c r="B59" i="2"/>
  <c r="C59" i="2"/>
  <c r="B52" i="2"/>
  <c r="C52" i="2"/>
  <c r="B28" i="2"/>
  <c r="B39" i="2"/>
  <c r="C39" i="2"/>
  <c r="B45" i="2"/>
  <c r="B47" i="2"/>
  <c r="B44" i="2"/>
  <c r="B43" i="2"/>
  <c r="C45" i="2"/>
  <c r="C46" i="2"/>
  <c r="C47" i="2"/>
  <c r="C44" i="2"/>
  <c r="C43" i="2"/>
  <c r="B40" i="2"/>
  <c r="C40" i="2"/>
  <c r="B38" i="2"/>
  <c r="C38" i="2"/>
  <c r="B37" i="2"/>
  <c r="B36" i="2"/>
  <c r="C37" i="2"/>
  <c r="C36" i="2"/>
  <c r="B33" i="2"/>
  <c r="B32" i="2"/>
  <c r="B31" i="2"/>
  <c r="C32" i="2"/>
  <c r="C33" i="2"/>
  <c r="C31" i="2"/>
  <c r="C28" i="2"/>
  <c r="D27" i="2"/>
  <c r="D26" i="2"/>
  <c r="D25" i="2"/>
  <c r="D24" i="2"/>
  <c r="D23" i="2"/>
  <c r="D22" i="2"/>
  <c r="C20" i="2"/>
  <c r="B20" i="2"/>
  <c r="D19" i="2"/>
  <c r="D18" i="2"/>
  <c r="D16" i="2"/>
  <c r="D13" i="2"/>
  <c r="D12" i="2"/>
  <c r="D10" i="2"/>
  <c r="D9" i="2"/>
  <c r="D8" i="2"/>
  <c r="C6" i="2"/>
  <c r="M10" i="5" s="1"/>
  <c r="B6" i="2"/>
  <c r="L10" i="5" s="1"/>
  <c r="D5" i="2"/>
  <c r="D4" i="2"/>
  <c r="D3" i="2"/>
  <c r="C48" i="2" l="1"/>
  <c r="D40" i="2"/>
  <c r="M26" i="5"/>
  <c r="M21" i="5"/>
  <c r="L26" i="5"/>
  <c r="L21" i="5"/>
  <c r="M14" i="5"/>
  <c r="M20" i="5"/>
  <c r="M22" i="5" s="1"/>
  <c r="L14" i="5"/>
  <c r="L20" i="5"/>
  <c r="M15" i="5"/>
  <c r="M16" i="5" s="1"/>
  <c r="M11" i="5"/>
  <c r="L15" i="5"/>
  <c r="L16" i="5" s="1"/>
  <c r="L11" i="5"/>
  <c r="B67" i="2"/>
  <c r="B69" i="2" s="1"/>
  <c r="D63" i="2"/>
  <c r="D47" i="2"/>
  <c r="C54" i="2"/>
  <c r="D59" i="2"/>
  <c r="D6" i="3"/>
  <c r="E6" i="3" s="1"/>
  <c r="B8" i="3"/>
  <c r="B10" i="3" s="1"/>
  <c r="D20" i="2"/>
  <c r="D52" i="2"/>
  <c r="B54" i="2"/>
  <c r="C69" i="2"/>
  <c r="C34" i="2"/>
  <c r="D4" i="3"/>
  <c r="E4" i="3" s="1"/>
  <c r="D53" i="2"/>
  <c r="D44" i="2"/>
  <c r="B41" i="2"/>
  <c r="C29" i="2"/>
  <c r="B34" i="2"/>
  <c r="B46" i="2"/>
  <c r="D46" i="2" s="1"/>
  <c r="B14" i="2"/>
  <c r="D33" i="2"/>
  <c r="D45" i="2"/>
  <c r="D11" i="2"/>
  <c r="D14" i="2" s="1"/>
  <c r="C14" i="2"/>
  <c r="D43" i="2"/>
  <c r="D32" i="2"/>
  <c r="D6" i="2"/>
  <c r="B29" i="2"/>
  <c r="D39" i="2"/>
  <c r="C41" i="2"/>
  <c r="D38" i="2"/>
  <c r="D37" i="2"/>
  <c r="D36" i="2"/>
  <c r="D31" i="2"/>
  <c r="D28" i="2"/>
  <c r="C50" i="2" l="1"/>
  <c r="C56" i="2" s="1"/>
  <c r="B48" i="2"/>
  <c r="B50" i="2" s="1"/>
  <c r="B56" i="2" s="1"/>
  <c r="L22" i="5"/>
  <c r="D67" i="2"/>
  <c r="D69" i="2" s="1"/>
  <c r="B15" i="2"/>
  <c r="L25" i="5"/>
  <c r="L27" i="5" s="1"/>
  <c r="C15" i="2"/>
  <c r="M25" i="5"/>
  <c r="M27" i="5" s="1"/>
  <c r="D54" i="2"/>
  <c r="D29" i="2"/>
  <c r="D8" i="3"/>
  <c r="E8" i="3" s="1"/>
  <c r="D10" i="3"/>
  <c r="E10" i="3" s="1"/>
  <c r="B12" i="3"/>
  <c r="D15" i="2"/>
  <c r="D41" i="2"/>
  <c r="D48" i="2"/>
  <c r="D34" i="2"/>
  <c r="D12" i="3" l="1"/>
  <c r="E12" i="3" s="1"/>
  <c r="B14" i="3"/>
  <c r="D50" i="2"/>
  <c r="D56" i="2" s="1"/>
  <c r="B16" i="3" l="1"/>
  <c r="D16" i="3" s="1"/>
  <c r="E16" i="3" s="1"/>
  <c r="D14" i="3"/>
  <c r="E14" i="3" s="1"/>
</calcChain>
</file>

<file path=xl/sharedStrings.xml><?xml version="1.0" encoding="utf-8"?>
<sst xmlns="http://schemas.openxmlformats.org/spreadsheetml/2006/main" count="165" uniqueCount="135">
  <si>
    <t>(Ammortamenti immobilizzazioni immateriali)</t>
  </si>
  <si>
    <t>(Ammortamenti immobilizzazioni materiali)</t>
  </si>
  <si>
    <t>STATO PATRIMONIALE RICLASSIFICATO</t>
  </si>
  <si>
    <t>Variazione</t>
  </si>
  <si>
    <t>ATTIVITA' FISSE</t>
  </si>
  <si>
    <t>Immobilizzazioni immateriali nette</t>
  </si>
  <si>
    <t>Immobilizzazioni materiali nette</t>
  </si>
  <si>
    <t>Immobilizzazioni finanziarie</t>
  </si>
  <si>
    <r>
      <t>Totale Attivit</t>
    </r>
    <r>
      <rPr>
        <b/>
        <sz val="12"/>
        <color rgb="FF000000"/>
        <rFont val="Arial"/>
        <family val="2"/>
      </rPr>
      <t>à</t>
    </r>
    <r>
      <rPr>
        <b/>
        <sz val="12"/>
        <color rgb="FF000000"/>
        <rFont val="Verdana"/>
        <family val="2"/>
      </rPr>
      <t xml:space="preserve"> Fisse</t>
    </r>
  </si>
  <si>
    <t>ATTIVITA' CORRENTI</t>
  </si>
  <si>
    <t>Rimanenze di magazzino</t>
  </si>
  <si>
    <t>Credito verso clienti</t>
  </si>
  <si>
    <r>
      <t>Crediti vs sciet</t>
    </r>
    <r>
      <rPr>
        <sz val="12"/>
        <color rgb="FF000000"/>
        <rFont val="Arial"/>
        <family val="2"/>
      </rPr>
      <t>à</t>
    </r>
    <r>
      <rPr>
        <sz val="12"/>
        <color rgb="FF000000"/>
        <rFont val="Verdana"/>
        <family val="2"/>
      </rPr>
      <t xml:space="preserve"> controllate</t>
    </r>
  </si>
  <si>
    <t>Altri crediti</t>
  </si>
  <si>
    <r>
      <t>Disponibilit</t>
    </r>
    <r>
      <rPr>
        <sz val="12"/>
        <color rgb="FF000000"/>
        <rFont val="Arial"/>
        <family val="2"/>
      </rPr>
      <t>à</t>
    </r>
    <r>
      <rPr>
        <sz val="12"/>
        <color rgb="FF000000"/>
        <rFont val="Verdana"/>
        <family val="2"/>
      </rPr>
      <t xml:space="preserve"> liquide</t>
    </r>
  </si>
  <si>
    <t>Ratei e risconti attivi</t>
  </si>
  <si>
    <r>
      <t>Totale Attivit</t>
    </r>
    <r>
      <rPr>
        <b/>
        <sz val="12"/>
        <color rgb="FF000000"/>
        <rFont val="Arial"/>
        <family val="2"/>
      </rPr>
      <t>à</t>
    </r>
    <r>
      <rPr>
        <b/>
        <sz val="12"/>
        <color rgb="FF000000"/>
        <rFont val="Verdana"/>
        <family val="2"/>
      </rPr>
      <t xml:space="preserve"> Correnti</t>
    </r>
  </si>
  <si>
    <t>TOTALE ATTIVO</t>
  </si>
  <si>
    <t>PATRIMONIO NETTO</t>
  </si>
  <si>
    <t>PASSIVITA' NON CORRENTI</t>
  </si>
  <si>
    <t>Fondi Quiescenza, TFR e per Rischi ed oneri</t>
  </si>
  <si>
    <t>Altri debiti a medio e lungo termine</t>
  </si>
  <si>
    <r>
      <t>Totale Passivit</t>
    </r>
    <r>
      <rPr>
        <b/>
        <sz val="12"/>
        <color rgb="FF000000"/>
        <rFont val="Arial"/>
        <family val="2"/>
      </rPr>
      <t>à</t>
    </r>
    <r>
      <rPr>
        <b/>
        <sz val="12"/>
        <color rgb="FF000000"/>
        <rFont val="Verdana"/>
        <family val="2"/>
      </rPr>
      <t xml:space="preserve"> Non Correnti</t>
    </r>
  </si>
  <si>
    <t>PASSIVITA' CORRENTI</t>
  </si>
  <si>
    <t>Debiti vd banche</t>
  </si>
  <si>
    <t>Debiti verso fornitori</t>
  </si>
  <si>
    <r>
      <t>Debiti verso societ</t>
    </r>
    <r>
      <rPr>
        <sz val="12"/>
        <color rgb="FF000000"/>
        <rFont val="Arial"/>
        <family val="2"/>
      </rPr>
      <t>à</t>
    </r>
    <r>
      <rPr>
        <sz val="12"/>
        <color rgb="FF000000"/>
        <rFont val="Verdana"/>
        <family val="2"/>
      </rPr>
      <t xml:space="preserve"> controllate</t>
    </r>
  </si>
  <si>
    <t>Debiti tributari e previdenziali</t>
  </si>
  <si>
    <t>Altri debiti a breve</t>
  </si>
  <si>
    <t>Ratei e risconti passivi</t>
  </si>
  <si>
    <r>
      <t>Totale Passivit</t>
    </r>
    <r>
      <rPr>
        <b/>
        <sz val="12"/>
        <color rgb="FF000000"/>
        <rFont val="Arial"/>
        <family val="2"/>
      </rPr>
      <t>à</t>
    </r>
    <r>
      <rPr>
        <b/>
        <sz val="12"/>
        <color rgb="FF000000"/>
        <rFont val="Verdana"/>
        <family val="2"/>
      </rPr>
      <t xml:space="preserve"> Correnti</t>
    </r>
  </si>
  <si>
    <t>TOTALE PATRIMONIO NETTO E PASSIVO</t>
  </si>
  <si>
    <t>STATO PATRIMONIALE - IMPIEGHI</t>
  </si>
  <si>
    <t>Capitale immobilizzato (a)</t>
  </si>
  <si>
    <r>
      <t>Attivit</t>
    </r>
    <r>
      <rPr>
        <b/>
        <sz val="12"/>
        <color rgb="FF000000"/>
        <rFont val="Arial"/>
        <family val="2"/>
      </rPr>
      <t>à</t>
    </r>
    <r>
      <rPr>
        <b/>
        <sz val="12"/>
        <color rgb="FF000000"/>
        <rFont val="Verdana"/>
        <family val="2"/>
      </rPr>
      <t xml:space="preserve"> d'esercizio a breve termine (b)</t>
    </r>
  </si>
  <si>
    <r>
      <t>Passivit</t>
    </r>
    <r>
      <rPr>
        <b/>
        <sz val="12"/>
        <color rgb="FF000000"/>
        <rFont val="Arial"/>
        <family val="2"/>
      </rPr>
      <t>à</t>
    </r>
    <r>
      <rPr>
        <b/>
        <sz val="12"/>
        <color rgb="FF000000"/>
        <rFont val="Verdana"/>
        <family val="2"/>
      </rPr>
      <t xml:space="preserve"> d'esercizio a breve termine (c)</t>
    </r>
  </si>
  <si>
    <t>Capitale Circolante Netto (d) = (b)-(c)</t>
  </si>
  <si>
    <r>
      <t>Passivit</t>
    </r>
    <r>
      <rPr>
        <b/>
        <sz val="12"/>
        <color rgb="FF000000"/>
        <rFont val="Arial"/>
        <family val="2"/>
      </rPr>
      <t>à</t>
    </r>
    <r>
      <rPr>
        <b/>
        <sz val="12"/>
        <color rgb="FF000000"/>
        <rFont val="Verdana"/>
        <family val="2"/>
      </rPr>
      <t xml:space="preserve"> a medio e lungo termine (e)</t>
    </r>
  </si>
  <si>
    <t>Capitale investito (f) = (a) + (d) - (e)</t>
  </si>
  <si>
    <t>STATO PATRIMONIALE - FONTI</t>
  </si>
  <si>
    <t>Patrimonio netto</t>
  </si>
  <si>
    <t>Posizione finanz. netta a medio e lungo term.</t>
  </si>
  <si>
    <r>
      <t>- disponibilit</t>
    </r>
    <r>
      <rPr>
        <sz val="12"/>
        <color rgb="FF000000"/>
        <rFont val="Arial"/>
        <family val="2"/>
      </rPr>
      <t>à</t>
    </r>
    <r>
      <rPr>
        <sz val="12"/>
        <color rgb="FF000000"/>
        <rFont val="Verdana"/>
        <family val="2"/>
      </rPr>
      <t xml:space="preserve"> liquide</t>
    </r>
  </si>
  <si>
    <t xml:space="preserve">- crediti finanziari a breve </t>
  </si>
  <si>
    <t>- meno debiti bancari a breve</t>
  </si>
  <si>
    <t>- meno debiti finanziari a breve</t>
  </si>
  <si>
    <t>Posizione finanz. netta a breve termine</t>
  </si>
  <si>
    <t>Mezzi propri ed indebitam. finanz. netto</t>
  </si>
  <si>
    <r>
      <t xml:space="preserve"> </t>
    </r>
    <r>
      <rPr>
        <b/>
        <sz val="12"/>
        <color rgb="FF000000"/>
        <rFont val="Verdana"/>
        <family val="2"/>
      </rPr>
      <t>CONTO ECONOMICO SCALARE</t>
    </r>
  </si>
  <si>
    <t>Variaz. %</t>
  </si>
  <si>
    <t>Valore della produzione</t>
  </si>
  <si>
    <t>Costi esterni operativi</t>
  </si>
  <si>
    <t>Valore aggiunto</t>
  </si>
  <si>
    <t>Costo del personale</t>
  </si>
  <si>
    <t>Margine Operativo Lordo (EBITDA)</t>
  </si>
  <si>
    <t>Ammortamenti, svalutazioni e accantonamenti</t>
  </si>
  <si>
    <t>Margine Operativo Netto</t>
  </si>
  <si>
    <t>Risultato della gestione finanziaria al netto degli oneri finanziari</t>
  </si>
  <si>
    <t>Risultato Ordinario (EBIT normalizzato)</t>
  </si>
  <si>
    <t>Risultato dell'area straordinaria</t>
  </si>
  <si>
    <t>EBIT integrale</t>
  </si>
  <si>
    <t>Oneri finanziari</t>
  </si>
  <si>
    <t>Risultato Lordo prima delle imposte</t>
  </si>
  <si>
    <t>Imposte sul reddito</t>
  </si>
  <si>
    <t>Risultato Netto</t>
  </si>
  <si>
    <t>Indice di solidità</t>
  </si>
  <si>
    <t>anno</t>
  </si>
  <si>
    <t>capitale proprio</t>
  </si>
  <si>
    <t>immobilizzazioni</t>
  </si>
  <si>
    <t>quoziente</t>
  </si>
  <si>
    <t>capitale permanete (capitale proprio + passività consolidate)</t>
  </si>
  <si>
    <t>Indice di indipendenza da terzi</t>
  </si>
  <si>
    <t>/</t>
  </si>
  <si>
    <t>Passività non correnti</t>
  </si>
  <si>
    <t>+</t>
  </si>
  <si>
    <t>Passività correnti</t>
  </si>
  <si>
    <t>=</t>
  </si>
  <si>
    <t>Indice di liquiduità</t>
  </si>
  <si>
    <t>Attività a breve - rimanenze</t>
  </si>
  <si>
    <t>Passività a breve</t>
  </si>
  <si>
    <t>Consuntivo Esercizio
2014</t>
  </si>
  <si>
    <t>A. Flussi finanziari derivanti dalla gestione reddituale</t>
  </si>
  <si>
    <t>1. Utile (perdita) dell’esercizio</t>
  </si>
  <si>
    <t>2. Rettifiche per elementi non monetari che non hanno avuto contropartita nel capitale circolante netto</t>
  </si>
  <si>
    <t>Accantonamenti ai fondi:</t>
  </si>
  <si>
    <t>- accant. Fondi Quiescenza e TFR</t>
  </si>
  <si>
    <t>- accant. Fondi Rischi</t>
  </si>
  <si>
    <t>(Utilizzo dei fondi):</t>
  </si>
  <si>
    <t>- (accant. Fondi Quiescenza e TFR)</t>
  </si>
  <si>
    <t>- (accant. Fondi Rischi)</t>
  </si>
  <si>
    <t>Ammortamenti delle immobilizzazioni:</t>
  </si>
  <si>
    <t>- ammortamento Immobilizzazioni immateriali</t>
  </si>
  <si>
    <t>- ammortamento Immobilizzazioni materiali:</t>
  </si>
  <si>
    <t>Svalutazioni per perdite durevoli di valore:</t>
  </si>
  <si>
    <t>- svalutazioni partecipazioni</t>
  </si>
  <si>
    <t>Altre rettifiche per elementi non monetari</t>
  </si>
  <si>
    <t>2. Totale rettifiche per elementi non monetari che non hanno avuto contropartita nel capitale circolante netto</t>
  </si>
  <si>
    <t>3. Flusso finanziario prima delle variazioni del CCN (1+2)</t>
  </si>
  <si>
    <t>4. Variazioni del capitale circolante netto</t>
  </si>
  <si>
    <t>Decremento/(incremento) delle rimanenze</t>
  </si>
  <si>
    <t>Decremento/(incremento) dei crediti vs clienti</t>
  </si>
  <si>
    <t>Decremento/(incremento) dei crediti vs soc. controllate</t>
  </si>
  <si>
    <t>Decremento/(incremento) dei crediti vs Erario</t>
  </si>
  <si>
    <t>Decremento/(incremento) altri crediti</t>
  </si>
  <si>
    <t>Decremento/(incremento) ratei e risconti attivi</t>
  </si>
  <si>
    <t>Incremento/(decremento) dei debiti verso fornitori</t>
  </si>
  <si>
    <t>Incremento/(decremento) dei debiti vs soc. controllate</t>
  </si>
  <si>
    <t>Incremento/(decremento) dei debiti vs Erario</t>
  </si>
  <si>
    <t>Incremento/(decremento) dei debiti vs Istituti Previdenziali</t>
  </si>
  <si>
    <t>Incremento/(decremento) altri debiti</t>
  </si>
  <si>
    <t>Incremento/(decremento) ratei e risconti passivi</t>
  </si>
  <si>
    <t>4 Totale Variazioni del capitale circolante netto</t>
  </si>
  <si>
    <t>A FlussI finanziario della gestione reddituale (3+4)</t>
  </si>
  <si>
    <t>B. Flussi finanziari derivanti dall’attività d’investimento</t>
  </si>
  <si>
    <t>(Incremento) decremento immobilizzazioni immateriali</t>
  </si>
  <si>
    <t>Immobilizzazioni immateriali  nette iniziali</t>
  </si>
  <si>
    <t>Immobilizzazioni immateriali  nette finali</t>
  </si>
  <si>
    <t>(Incremento) decremento immobilizzazioni materiali</t>
  </si>
  <si>
    <t>Immobilizzazioni materiali  nette iniziali</t>
  </si>
  <si>
    <t>Immobilizzazioni materiali  nette finali</t>
  </si>
  <si>
    <t>(Incremento) decremento immobilizzazioni finanziarie</t>
  </si>
  <si>
    <t>Immobilizzazioni finanziarie  nette iniziali</t>
  </si>
  <si>
    <t>Immobilizzazioni finanziarie  nette finali</t>
  </si>
  <si>
    <t>Plusvalenze / (Minusvalenze) da cessioni</t>
  </si>
  <si>
    <t>Svalutazioni delle partecipazioni</t>
  </si>
  <si>
    <t>B. Flusso finanziario dell’attività di investimento</t>
  </si>
  <si>
    <t>C. Flussi finanziari derivanti dall’attività di finanziamento</t>
  </si>
  <si>
    <t>Incremento (decremento) debiti verso banche</t>
  </si>
  <si>
    <t>Incremento (decremento) mezzi propri</t>
  </si>
  <si>
    <t>C Flusso finanziario dell’attività di finanziamento</t>
  </si>
  <si>
    <t>Incremento (decremento) delle disponibilità liquide (A + B+ C)</t>
  </si>
  <si>
    <t>Disponibilità liquide al 1° gennaio</t>
  </si>
  <si>
    <t>Disponibilità liquide al 31 dicembre</t>
  </si>
  <si>
    <t>Consuntivo Esercizio
2015</t>
  </si>
  <si>
    <t>- ALLEGATO 6 -
RENDICONTO FINANZIARIO
ESERCIZIO 20145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</si>
</sst>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[$€-2]\ * #,##0.00_-;\-[$€-2]\ * #,##0.00_-;_-[$€-2]\ * \-??_-"/>
    <numFmt numFmtId="165" formatCode="_-&quot;€ &quot;* #,##0.00_-;&quot;-€ &quot;* #,##0.00_-;_-&quot;€ &quot;* \-??_-;_-@_-"/>
    <numFmt numFmtId="166" formatCode="#,##0.00_ ;[Red]\-#,##0.00\ 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8"/>
      <name val="Arial"/>
      <family val="2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10"/>
      <name val="Arial Narrow"/>
      <family val="2"/>
    </font>
    <font>
      <b/>
      <sz val="10"/>
      <color rgb="FF000000"/>
      <name val="Arial Narrow"/>
      <family val="2"/>
    </font>
    <font>
      <sz val="9"/>
      <color theme="1"/>
      <name val="Arial Narrow"/>
      <family val="2"/>
    </font>
    <font>
      <b/>
      <sz val="9"/>
      <color rgb="FF000000"/>
      <name val="Arial Narrow"/>
      <family val="2"/>
    </font>
    <font>
      <b/>
      <sz val="9"/>
      <color theme="1"/>
      <name val="Arial Narrow"/>
      <family val="2"/>
    </font>
    <font>
      <b/>
      <u/>
      <sz val="9"/>
      <color rgb="FF000000"/>
      <name val="Arial Narrow"/>
      <family val="2"/>
    </font>
    <font>
      <sz val="9"/>
      <color rgb="FF000000"/>
      <name val="Arial Narrow"/>
      <family val="2"/>
    </font>
    <font>
      <i/>
      <sz val="9"/>
      <color theme="1"/>
      <name val="Arial Narrow"/>
      <family val="2"/>
    </font>
    <font>
      <b/>
      <sz val="10"/>
      <color theme="1"/>
      <name val="Arial Narrow"/>
      <family val="2"/>
    </font>
    <font>
      <b/>
      <sz val="10.5"/>
      <color rgb="FF000000"/>
      <name val="Arial Narrow"/>
      <family val="2"/>
    </font>
    <font>
      <b/>
      <sz val="10.5"/>
      <color theme="1"/>
      <name val="Arial Narrow"/>
      <family val="2"/>
    </font>
    <font>
      <b/>
      <i/>
      <sz val="9"/>
      <color theme="1"/>
      <name val="Arial Narrow"/>
      <family val="2"/>
    </font>
    <font>
      <sz val="10"/>
      <color theme="1"/>
      <name val="Arial Narrow"/>
      <family val="2"/>
    </font>
    <font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5" fillId="0" borderId="0"/>
    <xf numFmtId="164" fontId="15" fillId="0" borderId="0" applyFill="0" applyBorder="0" applyAlignment="0" applyProtection="0"/>
    <xf numFmtId="165" fontId="15" fillId="0" borderId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5" fillId="0" borderId="0"/>
    <xf numFmtId="0" fontId="14" fillId="0" borderId="0"/>
    <xf numFmtId="0" fontId="14" fillId="0" borderId="0"/>
  </cellStyleXfs>
  <cellXfs count="86">
    <xf numFmtId="0" fontId="0" fillId="0" borderId="0" xfId="0"/>
    <xf numFmtId="0" fontId="1" fillId="0" borderId="6" xfId="0" applyFont="1" applyBorder="1"/>
    <xf numFmtId="3" fontId="0" fillId="0" borderId="6" xfId="0" applyNumberFormat="1" applyBorder="1"/>
    <xf numFmtId="0" fontId="0" fillId="0" borderId="0" xfId="0" applyAlignment="1">
      <alignment horizontal="left"/>
    </xf>
    <xf numFmtId="166" fontId="1" fillId="0" borderId="6" xfId="0" applyNumberFormat="1" applyFont="1" applyBorder="1"/>
    <xf numFmtId="0" fontId="16" fillId="3" borderId="6" xfId="1" quotePrefix="1" applyFont="1" applyFill="1" applyBorder="1" applyAlignment="1" applyProtection="1">
      <alignment horizontal="center" vertical="center" wrapText="1" readingOrder="1"/>
      <protection locked="0"/>
    </xf>
    <xf numFmtId="0" fontId="16" fillId="3" borderId="6" xfId="1" applyFont="1" applyFill="1" applyBorder="1" applyAlignment="1" applyProtection="1">
      <alignment horizontal="center" vertical="center" wrapText="1" readingOrder="1"/>
      <protection locked="0"/>
    </xf>
    <xf numFmtId="0" fontId="15" fillId="3" borderId="0" xfId="1" applyFill="1"/>
    <xf numFmtId="0" fontId="17" fillId="3" borderId="6" xfId="1" applyFont="1" applyFill="1" applyBorder="1" applyAlignment="1">
      <alignment vertical="center"/>
    </xf>
    <xf numFmtId="0" fontId="18" fillId="3" borderId="6" xfId="1" applyFont="1" applyFill="1" applyBorder="1" applyAlignment="1">
      <alignment vertical="center"/>
    </xf>
    <xf numFmtId="0" fontId="19" fillId="3" borderId="6" xfId="1" applyFont="1" applyFill="1" applyBorder="1" applyAlignment="1">
      <alignment horizontal="left" vertical="center"/>
    </xf>
    <xf numFmtId="3" fontId="20" fillId="3" borderId="6" xfId="1" applyNumberFormat="1" applyFont="1" applyFill="1" applyBorder="1" applyAlignment="1">
      <alignment vertical="center"/>
    </xf>
    <xf numFmtId="0" fontId="21" fillId="3" borderId="6" xfId="1" applyFont="1" applyFill="1" applyBorder="1" applyAlignment="1">
      <alignment horizontal="left" vertical="center"/>
    </xf>
    <xf numFmtId="0" fontId="22" fillId="3" borderId="6" xfId="1" quotePrefix="1" applyFont="1" applyFill="1" applyBorder="1" applyAlignment="1">
      <alignment horizontal="left" vertical="center"/>
    </xf>
    <xf numFmtId="3" fontId="23" fillId="3" borderId="6" xfId="1" applyNumberFormat="1" applyFont="1" applyFill="1" applyBorder="1" applyAlignment="1">
      <alignment vertical="center"/>
    </xf>
    <xf numFmtId="0" fontId="17" fillId="3" borderId="6" xfId="1" applyFont="1" applyFill="1" applyBorder="1" applyAlignment="1">
      <alignment horizontal="left" vertical="center" wrapText="1"/>
    </xf>
    <xf numFmtId="3" fontId="24" fillId="3" borderId="6" xfId="1" applyNumberFormat="1" applyFont="1" applyFill="1" applyBorder="1" applyAlignment="1">
      <alignment vertical="center"/>
    </xf>
    <xf numFmtId="0" fontId="22" fillId="3" borderId="6" xfId="1" applyFont="1" applyFill="1" applyBorder="1" applyAlignment="1">
      <alignment horizontal="left" vertical="center"/>
    </xf>
    <xf numFmtId="3" fontId="18" fillId="3" borderId="6" xfId="1" applyNumberFormat="1" applyFont="1" applyFill="1" applyBorder="1" applyAlignment="1">
      <alignment vertical="center"/>
    </xf>
    <xf numFmtId="3" fontId="15" fillId="3" borderId="0" xfId="1" applyNumberFormat="1" applyFill="1"/>
    <xf numFmtId="0" fontId="25" fillId="3" borderId="6" xfId="1" applyFont="1" applyFill="1" applyBorder="1" applyAlignment="1">
      <alignment horizontal="left" vertical="center" wrapText="1"/>
    </xf>
    <xf numFmtId="3" fontId="26" fillId="3" borderId="6" xfId="1" applyNumberFormat="1" applyFont="1" applyFill="1" applyBorder="1" applyAlignment="1">
      <alignment vertical="center"/>
    </xf>
    <xf numFmtId="0" fontId="21" fillId="3" borderId="6" xfId="1" quotePrefix="1" applyFont="1" applyFill="1" applyBorder="1" applyAlignment="1">
      <alignment horizontal="left" vertical="center" wrapText="1"/>
    </xf>
    <xf numFmtId="0" fontId="22" fillId="3" borderId="6" xfId="1" quotePrefix="1" applyFont="1" applyFill="1" applyBorder="1" applyAlignment="1">
      <alignment horizontal="left" vertical="center" wrapText="1"/>
    </xf>
    <xf numFmtId="3" fontId="27" fillId="3" borderId="6" xfId="1" applyNumberFormat="1" applyFont="1" applyFill="1" applyBorder="1" applyAlignment="1">
      <alignment vertical="center"/>
    </xf>
    <xf numFmtId="0" fontId="17" fillId="3" borderId="6" xfId="1" quotePrefix="1" applyFont="1" applyFill="1" applyBorder="1" applyAlignment="1">
      <alignment horizontal="left" vertical="center" wrapText="1"/>
    </xf>
    <xf numFmtId="3" fontId="28" fillId="3" borderId="6" xfId="1" applyNumberFormat="1" applyFont="1" applyFill="1" applyBorder="1" applyAlignment="1">
      <alignment vertical="center"/>
    </xf>
    <xf numFmtId="0" fontId="15" fillId="3" borderId="0" xfId="1" applyFont="1" applyFill="1"/>
    <xf numFmtId="0" fontId="29" fillId="3" borderId="0" xfId="1" applyFont="1" applyFill="1"/>
    <xf numFmtId="3" fontId="29" fillId="3" borderId="0" xfId="1" applyNumberFormat="1" applyFont="1" applyFill="1"/>
    <xf numFmtId="0" fontId="11" fillId="3" borderId="3" xfId="0" applyFont="1" applyFill="1" applyBorder="1" applyAlignment="1">
      <alignment horizontal="left" vertical="center" wrapText="1" indent="1" readingOrder="1"/>
    </xf>
    <xf numFmtId="0" fontId="12" fillId="3" borderId="3" xfId="0" applyFont="1" applyFill="1" applyBorder="1" applyAlignment="1">
      <alignment horizontal="center" vertical="center" wrapText="1" readingOrder="1"/>
    </xf>
    <xf numFmtId="0" fontId="0" fillId="3" borderId="0" xfId="0" applyFill="1"/>
    <xf numFmtId="0" fontId="11" fillId="3" borderId="2" xfId="0" applyFont="1" applyFill="1" applyBorder="1" applyAlignment="1">
      <alignment horizontal="left" vertical="center" wrapText="1" indent="1" readingOrder="1"/>
    </xf>
    <xf numFmtId="3" fontId="11" fillId="3" borderId="2" xfId="0" applyNumberFormat="1" applyFont="1" applyFill="1" applyBorder="1" applyAlignment="1">
      <alignment vertical="center" wrapText="1" readingOrder="1"/>
    </xf>
    <xf numFmtId="3" fontId="11" fillId="3" borderId="2" xfId="0" applyNumberFormat="1" applyFont="1" applyFill="1" applyBorder="1" applyAlignment="1">
      <alignment horizontal="right" vertical="center" wrapText="1" indent="1" readingOrder="1"/>
    </xf>
    <xf numFmtId="10" fontId="11" fillId="3" borderId="2" xfId="0" applyNumberFormat="1" applyFont="1" applyFill="1" applyBorder="1" applyAlignment="1">
      <alignment horizontal="right" vertical="center" wrapText="1" indent="1" readingOrder="1"/>
    </xf>
    <xf numFmtId="0" fontId="11" fillId="3" borderId="0" xfId="0" applyFont="1" applyFill="1" applyAlignment="1">
      <alignment horizontal="left" vertical="center" wrapText="1" indent="1" readingOrder="1"/>
    </xf>
    <xf numFmtId="3" fontId="11" fillId="3" borderId="0" xfId="0" applyNumberFormat="1" applyFont="1" applyFill="1" applyAlignment="1">
      <alignment vertical="center" wrapText="1" readingOrder="1"/>
    </xf>
    <xf numFmtId="3" fontId="11" fillId="3" borderId="0" xfId="0" applyNumberFormat="1" applyFont="1" applyFill="1" applyAlignment="1">
      <alignment horizontal="right" vertical="center" wrapText="1" indent="1" readingOrder="1"/>
    </xf>
    <xf numFmtId="10" fontId="11" fillId="3" borderId="0" xfId="0" applyNumberFormat="1" applyFont="1" applyFill="1" applyAlignment="1">
      <alignment horizontal="right" vertical="center" wrapText="1" indent="1" readingOrder="1"/>
    </xf>
    <xf numFmtId="0" fontId="12" fillId="3" borderId="1" xfId="0" applyFont="1" applyFill="1" applyBorder="1" applyAlignment="1">
      <alignment horizontal="left" vertical="center" wrapText="1" indent="1" readingOrder="1"/>
    </xf>
    <xf numFmtId="3" fontId="12" fillId="3" borderId="1" xfId="0" applyNumberFormat="1" applyFont="1" applyFill="1" applyBorder="1" applyAlignment="1">
      <alignment vertical="center" wrapText="1" readingOrder="1"/>
    </xf>
    <xf numFmtId="3" fontId="12" fillId="3" borderId="1" xfId="0" applyNumberFormat="1" applyFont="1" applyFill="1" applyBorder="1" applyAlignment="1">
      <alignment horizontal="right" vertical="center" wrapText="1" indent="1" readingOrder="1"/>
    </xf>
    <xf numFmtId="10" fontId="12" fillId="3" borderId="1" xfId="0" applyNumberFormat="1" applyFont="1" applyFill="1" applyBorder="1" applyAlignment="1">
      <alignment horizontal="right" vertical="center" wrapText="1" indent="1" readingOrder="1"/>
    </xf>
    <xf numFmtId="3" fontId="11" fillId="3" borderId="3" xfId="0" applyNumberFormat="1" applyFont="1" applyFill="1" applyBorder="1" applyAlignment="1">
      <alignment vertical="center" wrapText="1" readingOrder="1"/>
    </xf>
    <xf numFmtId="3" fontId="11" fillId="3" borderId="3" xfId="0" applyNumberFormat="1" applyFont="1" applyFill="1" applyBorder="1" applyAlignment="1">
      <alignment horizontal="right" vertical="center" wrapText="1" indent="1" readingOrder="1"/>
    </xf>
    <xf numFmtId="10" fontId="11" fillId="3" borderId="3" xfId="0" applyNumberFormat="1" applyFont="1" applyFill="1" applyBorder="1" applyAlignment="1">
      <alignment horizontal="right" vertical="center" wrapText="1" indent="1" readingOrder="1"/>
    </xf>
    <xf numFmtId="0" fontId="12" fillId="3" borderId="4" xfId="0" applyFont="1" applyFill="1" applyBorder="1" applyAlignment="1">
      <alignment horizontal="left" vertical="center" wrapText="1" indent="1" readingOrder="1"/>
    </xf>
    <xf numFmtId="3" fontId="12" fillId="3" borderId="4" xfId="0" applyNumberFormat="1" applyFont="1" applyFill="1" applyBorder="1" applyAlignment="1">
      <alignment horizontal="right" vertical="center" wrapText="1" indent="1" readingOrder="1"/>
    </xf>
    <xf numFmtId="10" fontId="12" fillId="3" borderId="4" xfId="0" applyNumberFormat="1" applyFont="1" applyFill="1" applyBorder="1" applyAlignment="1">
      <alignment horizontal="right" vertical="center" wrapText="1" indent="1" readingOrder="1"/>
    </xf>
    <xf numFmtId="0" fontId="7" fillId="3" borderId="3" xfId="0" applyFont="1" applyFill="1" applyBorder="1" applyAlignment="1">
      <alignment vertical="center" wrapText="1" readingOrder="1"/>
    </xf>
    <xf numFmtId="0" fontId="7" fillId="3" borderId="3" xfId="0" applyFont="1" applyFill="1" applyBorder="1" applyAlignment="1">
      <alignment horizontal="center" vertical="center" wrapText="1" readingOrder="1"/>
    </xf>
    <xf numFmtId="0" fontId="7" fillId="3" borderId="2" xfId="0" applyFont="1" applyFill="1" applyBorder="1" applyAlignment="1">
      <alignment vertical="center" wrapText="1" readingOrder="1"/>
    </xf>
    <xf numFmtId="0" fontId="6" fillId="3" borderId="2" xfId="0" applyFont="1" applyFill="1" applyBorder="1" applyAlignment="1">
      <alignment horizontal="left" vertical="center" wrapText="1" indent="1"/>
    </xf>
    <xf numFmtId="0" fontId="8" fillId="3" borderId="0" xfId="0" applyFont="1" applyFill="1" applyAlignment="1">
      <alignment vertical="center" wrapText="1" readingOrder="1"/>
    </xf>
    <xf numFmtId="3" fontId="8" fillId="3" borderId="0" xfId="0" applyNumberFormat="1" applyFont="1" applyFill="1" applyAlignment="1">
      <alignment horizontal="right" vertical="center" wrapText="1" indent="1" readingOrder="1"/>
    </xf>
    <xf numFmtId="0" fontId="8" fillId="3" borderId="1" xfId="0" applyFont="1" applyFill="1" applyBorder="1" applyAlignment="1">
      <alignment vertical="center" wrapText="1" readingOrder="1"/>
    </xf>
    <xf numFmtId="3" fontId="8" fillId="3" borderId="1" xfId="0" applyNumberFormat="1" applyFont="1" applyFill="1" applyBorder="1" applyAlignment="1">
      <alignment horizontal="right" vertical="center" wrapText="1" indent="1" readingOrder="1"/>
    </xf>
    <xf numFmtId="3" fontId="7" fillId="3" borderId="3" xfId="0" applyNumberFormat="1" applyFont="1" applyFill="1" applyBorder="1" applyAlignment="1">
      <alignment horizontal="right" vertical="center" wrapText="1" indent="1" readingOrder="1"/>
    </xf>
    <xf numFmtId="0" fontId="7" fillId="3" borderId="4" xfId="0" applyFont="1" applyFill="1" applyBorder="1" applyAlignment="1">
      <alignment vertical="center" wrapText="1" readingOrder="1"/>
    </xf>
    <xf numFmtId="3" fontId="7" fillId="3" borderId="4" xfId="0" applyNumberFormat="1" applyFont="1" applyFill="1" applyBorder="1" applyAlignment="1">
      <alignment horizontal="right" vertical="center" wrapText="1" indent="1" readingOrder="1"/>
    </xf>
    <xf numFmtId="0" fontId="7" fillId="3" borderId="5" xfId="0" applyFont="1" applyFill="1" applyBorder="1" applyAlignment="1">
      <alignment vertical="center" wrapText="1" readingOrder="1"/>
    </xf>
    <xf numFmtId="3" fontId="7" fillId="3" borderId="5" xfId="0" applyNumberFormat="1" applyFont="1" applyFill="1" applyBorder="1" applyAlignment="1">
      <alignment horizontal="right" vertical="center" wrapText="1" indent="1" readingOrder="1"/>
    </xf>
    <xf numFmtId="0" fontId="7" fillId="3" borderId="1" xfId="0" applyFont="1" applyFill="1" applyBorder="1" applyAlignment="1">
      <alignment vertical="center" wrapText="1" readingOrder="1"/>
    </xf>
    <xf numFmtId="3" fontId="7" fillId="3" borderId="1" xfId="0" applyNumberFormat="1" applyFont="1" applyFill="1" applyBorder="1" applyAlignment="1">
      <alignment horizontal="right" vertical="center" wrapText="1" indent="1" readingOrder="1"/>
    </xf>
    <xf numFmtId="0" fontId="8" fillId="3" borderId="2" xfId="0" applyFont="1" applyFill="1" applyBorder="1" applyAlignment="1">
      <alignment vertical="center" wrapText="1" readingOrder="1"/>
    </xf>
    <xf numFmtId="3" fontId="8" fillId="3" borderId="2" xfId="0" applyNumberFormat="1" applyFont="1" applyFill="1" applyBorder="1" applyAlignment="1">
      <alignment horizontal="right" vertical="center" wrapText="1" indent="1" readingOrder="1"/>
    </xf>
    <xf numFmtId="0" fontId="6" fillId="3" borderId="2" xfId="0" applyFont="1" applyFill="1" applyBorder="1" applyAlignment="1">
      <alignment vertical="center" wrapText="1" readingOrder="1"/>
    </xf>
    <xf numFmtId="0" fontId="10" fillId="3" borderId="2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9" fillId="3" borderId="3" xfId="0" applyFont="1" applyFill="1" applyBorder="1" applyAlignment="1">
      <alignment vertical="center" wrapText="1" readingOrder="1"/>
    </xf>
    <xf numFmtId="0" fontId="9" fillId="3" borderId="3" xfId="0" applyFont="1" applyFill="1" applyBorder="1" applyAlignment="1">
      <alignment horizontal="center" vertical="center" wrapText="1" readingOrder="1"/>
    </xf>
    <xf numFmtId="0" fontId="10" fillId="3" borderId="3" xfId="0" applyFont="1" applyFill="1" applyBorder="1" applyAlignment="1">
      <alignment horizontal="center" vertical="center" wrapText="1" readingOrder="1"/>
    </xf>
    <xf numFmtId="0" fontId="7" fillId="3" borderId="0" xfId="0" applyFont="1" applyFill="1" applyAlignment="1">
      <alignment vertical="center" wrapText="1" readingOrder="1"/>
    </xf>
    <xf numFmtId="3" fontId="7" fillId="3" borderId="0" xfId="0" applyNumberFormat="1" applyFont="1" applyFill="1" applyAlignment="1">
      <alignment horizontal="right" vertical="center" wrapText="1" indent="1" readingOrder="1"/>
    </xf>
    <xf numFmtId="0" fontId="6" fillId="3" borderId="0" xfId="0" applyFont="1" applyFill="1" applyAlignment="1">
      <alignment vertical="center" wrapText="1" readingOrder="1"/>
    </xf>
    <xf numFmtId="0" fontId="6" fillId="3" borderId="0" xfId="0" applyFont="1" applyFill="1" applyAlignment="1">
      <alignment horizontal="left" vertical="center" wrapText="1" indent="1"/>
    </xf>
    <xf numFmtId="0" fontId="8" fillId="3" borderId="0" xfId="0" applyFont="1" applyFill="1" applyAlignment="1">
      <alignment horizontal="right" vertical="center" wrapText="1" indent="1" readingOrder="1"/>
    </xf>
    <xf numFmtId="0" fontId="6" fillId="3" borderId="1" xfId="0" applyFont="1" applyFill="1" applyBorder="1" applyAlignment="1">
      <alignment vertical="center" wrapText="1" readingOrder="1"/>
    </xf>
    <xf numFmtId="0" fontId="6" fillId="3" borderId="1" xfId="0" applyFont="1" applyFill="1" applyBorder="1" applyAlignment="1">
      <alignment horizontal="left" vertical="center" wrapText="1" indent="1"/>
    </xf>
    <xf numFmtId="0" fontId="0" fillId="3" borderId="0" xfId="0" applyFill="1" applyAlignment="1">
      <alignment readingOrder="1"/>
    </xf>
    <xf numFmtId="0" fontId="13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6" xfId="0" applyBorder="1" applyAlignment="1">
      <alignment horizontal="left"/>
    </xf>
  </cellXfs>
  <cellStyles count="9">
    <cellStyle name="Euro" xfId="2"/>
    <cellStyle name="Euro 2" xfId="3"/>
    <cellStyle name="Migliaia 2" xfId="4"/>
    <cellStyle name="Normale" xfId="0" builtinId="0"/>
    <cellStyle name="Normale 2" xfId="1"/>
    <cellStyle name="Normale 2 2" xfId="5"/>
    <cellStyle name="Normale 3" xfId="6"/>
    <cellStyle name="Normale 4" xfId="7"/>
    <cellStyle name="Normale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tabSelected="1" topLeftCell="A55" zoomScaleNormal="100" zoomScaleSheetLayoutView="100" zoomScalePageLayoutView="90" workbookViewId="0">
      <selection activeCell="A67" sqref="A67"/>
    </sheetView>
  </sheetViews>
  <sheetFormatPr defaultRowHeight="15" x14ac:dyDescent="0.25"/>
  <cols>
    <col min="1" max="1" width="101" style="81" customWidth="1"/>
    <col min="2" max="3" width="18.7109375" style="32" bestFit="1" customWidth="1"/>
    <col min="4" max="4" width="18.28515625" style="32" bestFit="1" customWidth="1"/>
    <col min="5" max="16384" width="9.140625" style="32"/>
  </cols>
  <sheetData>
    <row r="1" spans="1:4" ht="25.5" customHeight="1" thickBot="1" x14ac:dyDescent="0.3">
      <c r="A1" s="51" t="s">
        <v>2</v>
      </c>
      <c r="B1" s="52">
        <v>2015</v>
      </c>
      <c r="C1" s="52">
        <v>2014</v>
      </c>
      <c r="D1" s="52" t="s">
        <v>3</v>
      </c>
    </row>
    <row r="2" spans="1:4" ht="23.25" x14ac:dyDescent="0.25">
      <c r="A2" s="53" t="s">
        <v>4</v>
      </c>
      <c r="B2" s="54"/>
      <c r="C2" s="54"/>
      <c r="D2" s="54"/>
    </row>
    <row r="3" spans="1:4" x14ac:dyDescent="0.25">
      <c r="A3" s="55" t="s">
        <v>5</v>
      </c>
      <c r="B3" s="56">
        <v>0</v>
      </c>
      <c r="C3" s="56">
        <v>0</v>
      </c>
      <c r="D3" s="56">
        <f>B3-C3</f>
        <v>0</v>
      </c>
    </row>
    <row r="4" spans="1:4" x14ac:dyDescent="0.25">
      <c r="A4" s="55" t="s">
        <v>6</v>
      </c>
      <c r="B4" s="56">
        <v>258361</v>
      </c>
      <c r="C4" s="56">
        <v>285443</v>
      </c>
      <c r="D4" s="56">
        <f t="shared" ref="D4:D5" si="0">B4-C4</f>
        <v>-27082</v>
      </c>
    </row>
    <row r="5" spans="1:4" ht="15.75" thickBot="1" x14ac:dyDescent="0.3">
      <c r="A5" s="57" t="s">
        <v>7</v>
      </c>
      <c r="B5" s="58">
        <v>76617</v>
      </c>
      <c r="C5" s="58">
        <v>76222</v>
      </c>
      <c r="D5" s="56">
        <f t="shared" si="0"/>
        <v>395</v>
      </c>
    </row>
    <row r="6" spans="1:4" ht="16.5" thickBot="1" x14ac:dyDescent="0.3">
      <c r="A6" s="51" t="s">
        <v>8</v>
      </c>
      <c r="B6" s="59">
        <f>SUM(B3:B5)</f>
        <v>334978</v>
      </c>
      <c r="C6" s="59">
        <f>SUM(C3:C5)</f>
        <v>361665</v>
      </c>
      <c r="D6" s="59">
        <f>SUM(D3:D5)</f>
        <v>-26687</v>
      </c>
    </row>
    <row r="7" spans="1:4" ht="23.25" x14ac:dyDescent="0.25">
      <c r="A7" s="53" t="s">
        <v>9</v>
      </c>
      <c r="B7" s="54"/>
      <c r="C7" s="54"/>
      <c r="D7" s="54"/>
    </row>
    <row r="8" spans="1:4" x14ac:dyDescent="0.25">
      <c r="A8" s="55" t="s">
        <v>10</v>
      </c>
      <c r="B8" s="56">
        <v>14158</v>
      </c>
      <c r="C8" s="56">
        <v>8261</v>
      </c>
      <c r="D8" s="56">
        <f t="shared" ref="D8:D13" si="1">B8-C8</f>
        <v>5897</v>
      </c>
    </row>
    <row r="9" spans="1:4" x14ac:dyDescent="0.25">
      <c r="A9" s="55" t="s">
        <v>11</v>
      </c>
      <c r="B9" s="56">
        <v>1092411</v>
      </c>
      <c r="C9" s="56">
        <v>912163</v>
      </c>
      <c r="D9" s="56">
        <f t="shared" si="1"/>
        <v>180248</v>
      </c>
    </row>
    <row r="10" spans="1:4" x14ac:dyDescent="0.25">
      <c r="A10" s="55" t="s">
        <v>12</v>
      </c>
      <c r="B10" s="56">
        <v>0</v>
      </c>
      <c r="C10" s="56">
        <v>0</v>
      </c>
      <c r="D10" s="56">
        <f t="shared" si="1"/>
        <v>0</v>
      </c>
    </row>
    <row r="11" spans="1:4" x14ac:dyDescent="0.25">
      <c r="A11" s="55" t="s">
        <v>13</v>
      </c>
      <c r="B11" s="56">
        <f>8597+309349</f>
        <v>317946</v>
      </c>
      <c r="C11" s="56">
        <f>8102+309004</f>
        <v>317106</v>
      </c>
      <c r="D11" s="56">
        <f t="shared" si="1"/>
        <v>840</v>
      </c>
    </row>
    <row r="12" spans="1:4" x14ac:dyDescent="0.25">
      <c r="A12" s="55" t="s">
        <v>14</v>
      </c>
      <c r="B12" s="56">
        <v>130196</v>
      </c>
      <c r="C12" s="56">
        <v>70468</v>
      </c>
      <c r="D12" s="56">
        <f t="shared" si="1"/>
        <v>59728</v>
      </c>
    </row>
    <row r="13" spans="1:4" ht="15.75" thickBot="1" x14ac:dyDescent="0.3">
      <c r="A13" s="57" t="s">
        <v>15</v>
      </c>
      <c r="B13" s="58">
        <v>291268</v>
      </c>
      <c r="C13" s="58">
        <v>317173</v>
      </c>
      <c r="D13" s="56">
        <f t="shared" si="1"/>
        <v>-25905</v>
      </c>
    </row>
    <row r="14" spans="1:4" ht="16.5" thickBot="1" x14ac:dyDescent="0.3">
      <c r="A14" s="60" t="s">
        <v>16</v>
      </c>
      <c r="B14" s="61">
        <f>SUM(B8:B13)</f>
        <v>1845979</v>
      </c>
      <c r="C14" s="61">
        <f>SUM(C8:C13)</f>
        <v>1625171</v>
      </c>
      <c r="D14" s="61">
        <f>SUM(D8:D13)</f>
        <v>220808</v>
      </c>
    </row>
    <row r="15" spans="1:4" ht="16.5" thickTop="1" thickBot="1" x14ac:dyDescent="0.3">
      <c r="A15" s="62" t="s">
        <v>17</v>
      </c>
      <c r="B15" s="63">
        <f>B6+B14</f>
        <v>2180957</v>
      </c>
      <c r="C15" s="63">
        <f>C6+C14</f>
        <v>1986836</v>
      </c>
      <c r="D15" s="63">
        <f>D6+D14</f>
        <v>194121</v>
      </c>
    </row>
    <row r="16" spans="1:4" ht="15.75" thickBot="1" x14ac:dyDescent="0.3">
      <c r="A16" s="64" t="s">
        <v>18</v>
      </c>
      <c r="B16" s="65">
        <v>-266577</v>
      </c>
      <c r="C16" s="65">
        <v>-275514</v>
      </c>
      <c r="D16" s="65">
        <f>B16-C16</f>
        <v>8937</v>
      </c>
    </row>
    <row r="17" spans="1:4" ht="23.25" x14ac:dyDescent="0.25">
      <c r="A17" s="53" t="s">
        <v>19</v>
      </c>
      <c r="B17" s="54"/>
      <c r="C17" s="54"/>
      <c r="D17" s="54"/>
    </row>
    <row r="18" spans="1:4" x14ac:dyDescent="0.25">
      <c r="A18" s="55" t="s">
        <v>20</v>
      </c>
      <c r="B18" s="56">
        <v>184468</v>
      </c>
      <c r="C18" s="56">
        <v>176471</v>
      </c>
      <c r="D18" s="56">
        <f t="shared" ref="D18:D19" si="2">B18-C18</f>
        <v>7997</v>
      </c>
    </row>
    <row r="19" spans="1:4" ht="15.75" thickBot="1" x14ac:dyDescent="0.3">
      <c r="A19" s="57" t="s">
        <v>21</v>
      </c>
      <c r="B19" s="58">
        <v>78817</v>
      </c>
      <c r="C19" s="58">
        <v>92304</v>
      </c>
      <c r="D19" s="56">
        <f t="shared" si="2"/>
        <v>-13487</v>
      </c>
    </row>
    <row r="20" spans="1:4" ht="16.5" thickBot="1" x14ac:dyDescent="0.3">
      <c r="A20" s="51" t="s">
        <v>22</v>
      </c>
      <c r="B20" s="59">
        <f>SUM(B18:B19)</f>
        <v>263285</v>
      </c>
      <c r="C20" s="59">
        <f t="shared" ref="C20:D20" si="3">SUM(C18:C19)</f>
        <v>268775</v>
      </c>
      <c r="D20" s="59">
        <f t="shared" si="3"/>
        <v>-5490</v>
      </c>
    </row>
    <row r="21" spans="1:4" ht="23.25" x14ac:dyDescent="0.25">
      <c r="A21" s="53" t="s">
        <v>23</v>
      </c>
      <c r="B21" s="54"/>
      <c r="C21" s="54"/>
      <c r="D21" s="54"/>
    </row>
    <row r="22" spans="1:4" x14ac:dyDescent="0.25">
      <c r="A22" s="55" t="s">
        <v>24</v>
      </c>
      <c r="B22" s="56">
        <v>97909</v>
      </c>
      <c r="C22" s="56">
        <v>97441</v>
      </c>
      <c r="D22" s="56">
        <f t="shared" ref="D22:D27" si="4">B22-C22</f>
        <v>468</v>
      </c>
    </row>
    <row r="23" spans="1:4" x14ac:dyDescent="0.25">
      <c r="A23" s="55" t="s">
        <v>25</v>
      </c>
      <c r="B23" s="56">
        <v>1289500</v>
      </c>
      <c r="C23" s="56">
        <v>1124598</v>
      </c>
      <c r="D23" s="56">
        <f t="shared" si="4"/>
        <v>164902</v>
      </c>
    </row>
    <row r="24" spans="1:4" x14ac:dyDescent="0.25">
      <c r="A24" s="55" t="s">
        <v>26</v>
      </c>
      <c r="B24" s="56">
        <v>0</v>
      </c>
      <c r="C24" s="56">
        <v>0</v>
      </c>
      <c r="D24" s="56">
        <f t="shared" si="4"/>
        <v>0</v>
      </c>
    </row>
    <row r="25" spans="1:4" x14ac:dyDescent="0.25">
      <c r="A25" s="55" t="s">
        <v>27</v>
      </c>
      <c r="B25" s="56">
        <f>11216+4969</f>
        <v>16185</v>
      </c>
      <c r="C25" s="56">
        <f>14698+1064</f>
        <v>15762</v>
      </c>
      <c r="D25" s="56">
        <f t="shared" si="4"/>
        <v>423</v>
      </c>
    </row>
    <row r="26" spans="1:4" x14ac:dyDescent="0.25">
      <c r="A26" s="55" t="s">
        <v>28</v>
      </c>
      <c r="B26" s="56">
        <v>498677</v>
      </c>
      <c r="C26" s="56">
        <v>500569</v>
      </c>
      <c r="D26" s="56">
        <f t="shared" si="4"/>
        <v>-1892</v>
      </c>
    </row>
    <row r="27" spans="1:4" ht="15.75" thickBot="1" x14ac:dyDescent="0.3">
      <c r="A27" s="57" t="s">
        <v>29</v>
      </c>
      <c r="B27" s="58">
        <v>281978</v>
      </c>
      <c r="C27" s="58">
        <v>255205</v>
      </c>
      <c r="D27" s="56">
        <f t="shared" si="4"/>
        <v>26773</v>
      </c>
    </row>
    <row r="28" spans="1:4" ht="16.5" thickBot="1" x14ac:dyDescent="0.3">
      <c r="A28" s="60" t="s">
        <v>30</v>
      </c>
      <c r="B28" s="61">
        <f>SUM(B22:B27)</f>
        <v>2184249</v>
      </c>
      <c r="C28" s="61">
        <f>SUM(C22:C27)</f>
        <v>1993575</v>
      </c>
      <c r="D28" s="61">
        <f>SUM(D22:D27)</f>
        <v>190674</v>
      </c>
    </row>
    <row r="29" spans="1:4" ht="16.5" thickTop="1" thickBot="1" x14ac:dyDescent="0.3">
      <c r="A29" s="62" t="s">
        <v>31</v>
      </c>
      <c r="B29" s="63">
        <f>B16+B20+B28</f>
        <v>2180957</v>
      </c>
      <c r="C29" s="63">
        <f>C16+C20+C28</f>
        <v>1986836</v>
      </c>
      <c r="D29" s="63">
        <f>D16+D20+D28</f>
        <v>194121</v>
      </c>
    </row>
    <row r="30" spans="1:4" ht="15.75" thickBot="1" x14ac:dyDescent="0.3">
      <c r="A30" s="51" t="s">
        <v>32</v>
      </c>
      <c r="B30" s="52">
        <v>2015</v>
      </c>
      <c r="C30" s="52">
        <v>2014</v>
      </c>
      <c r="D30" s="52" t="s">
        <v>3</v>
      </c>
    </row>
    <row r="31" spans="1:4" x14ac:dyDescent="0.25">
      <c r="A31" s="66" t="s">
        <v>5</v>
      </c>
      <c r="B31" s="67">
        <f t="shared" ref="B31:C33" si="5">+B3</f>
        <v>0</v>
      </c>
      <c r="C31" s="67">
        <f t="shared" si="5"/>
        <v>0</v>
      </c>
      <c r="D31" s="56">
        <f t="shared" ref="D31:D33" si="6">B31-C31</f>
        <v>0</v>
      </c>
    </row>
    <row r="32" spans="1:4" x14ac:dyDescent="0.25">
      <c r="A32" s="55" t="s">
        <v>6</v>
      </c>
      <c r="B32" s="56">
        <f t="shared" si="5"/>
        <v>258361</v>
      </c>
      <c r="C32" s="56">
        <f t="shared" si="5"/>
        <v>285443</v>
      </c>
      <c r="D32" s="56">
        <f t="shared" si="6"/>
        <v>-27082</v>
      </c>
    </row>
    <row r="33" spans="1:4" ht="15.75" thickBot="1" x14ac:dyDescent="0.3">
      <c r="A33" s="57" t="s">
        <v>7</v>
      </c>
      <c r="B33" s="58">
        <f t="shared" si="5"/>
        <v>76617</v>
      </c>
      <c r="C33" s="58">
        <f t="shared" si="5"/>
        <v>76222</v>
      </c>
      <c r="D33" s="56">
        <f t="shared" si="6"/>
        <v>395</v>
      </c>
    </row>
    <row r="34" spans="1:4" ht="15.75" thickBot="1" x14ac:dyDescent="0.3">
      <c r="A34" s="51" t="s">
        <v>33</v>
      </c>
      <c r="B34" s="59">
        <f>SUM(B31:B33)</f>
        <v>334978</v>
      </c>
      <c r="C34" s="59">
        <f t="shared" ref="C34:D34" si="7">SUM(C31:C33)</f>
        <v>361665</v>
      </c>
      <c r="D34" s="59">
        <f t="shared" si="7"/>
        <v>-26687</v>
      </c>
    </row>
    <row r="35" spans="1:4" ht="23.25" x14ac:dyDescent="0.25">
      <c r="A35" s="68"/>
      <c r="B35" s="54"/>
      <c r="C35" s="69"/>
      <c r="D35" s="69"/>
    </row>
    <row r="36" spans="1:4" x14ac:dyDescent="0.25">
      <c r="A36" s="55" t="s">
        <v>10</v>
      </c>
      <c r="B36" s="56">
        <f t="shared" ref="B36:C39" si="8">+B8</f>
        <v>14158</v>
      </c>
      <c r="C36" s="56">
        <f t="shared" si="8"/>
        <v>8261</v>
      </c>
      <c r="D36" s="56">
        <f t="shared" ref="D36:D40" si="9">B36-C36</f>
        <v>5897</v>
      </c>
    </row>
    <row r="37" spans="1:4" x14ac:dyDescent="0.25">
      <c r="A37" s="55" t="s">
        <v>11</v>
      </c>
      <c r="B37" s="56">
        <f t="shared" si="8"/>
        <v>1092411</v>
      </c>
      <c r="C37" s="56">
        <f t="shared" si="8"/>
        <v>912163</v>
      </c>
      <c r="D37" s="56">
        <f t="shared" si="9"/>
        <v>180248</v>
      </c>
    </row>
    <row r="38" spans="1:4" x14ac:dyDescent="0.25">
      <c r="A38" s="55" t="s">
        <v>12</v>
      </c>
      <c r="B38" s="56">
        <f t="shared" si="8"/>
        <v>0</v>
      </c>
      <c r="C38" s="56">
        <f t="shared" si="8"/>
        <v>0</v>
      </c>
      <c r="D38" s="56">
        <f t="shared" si="9"/>
        <v>0</v>
      </c>
    </row>
    <row r="39" spans="1:4" x14ac:dyDescent="0.25">
      <c r="A39" s="55" t="s">
        <v>13</v>
      </c>
      <c r="B39" s="56">
        <f t="shared" si="8"/>
        <v>317946</v>
      </c>
      <c r="C39" s="56">
        <f t="shared" si="8"/>
        <v>317106</v>
      </c>
      <c r="D39" s="56">
        <f t="shared" si="9"/>
        <v>840</v>
      </c>
    </row>
    <row r="40" spans="1:4" ht="15.75" thickBot="1" x14ac:dyDescent="0.3">
      <c r="A40" s="57" t="s">
        <v>15</v>
      </c>
      <c r="B40" s="58">
        <f>+B13</f>
        <v>291268</v>
      </c>
      <c r="C40" s="58">
        <f>+C13</f>
        <v>317173</v>
      </c>
      <c r="D40" s="56">
        <f t="shared" si="9"/>
        <v>-25905</v>
      </c>
    </row>
    <row r="41" spans="1:4" ht="16.5" thickBot="1" x14ac:dyDescent="0.3">
      <c r="A41" s="51" t="s">
        <v>34</v>
      </c>
      <c r="B41" s="59">
        <f>SUM(B36:B40)</f>
        <v>1715783</v>
      </c>
      <c r="C41" s="59">
        <f>SUM(C36:C40)</f>
        <v>1554703</v>
      </c>
      <c r="D41" s="59">
        <f>SUM(D36:D40)</f>
        <v>161080</v>
      </c>
    </row>
    <row r="42" spans="1:4" ht="15.75" thickBot="1" x14ac:dyDescent="0.3">
      <c r="A42" s="64" t="s">
        <v>32</v>
      </c>
      <c r="B42" s="70">
        <v>2015</v>
      </c>
      <c r="C42" s="70">
        <v>2014</v>
      </c>
      <c r="D42" s="70" t="s">
        <v>3</v>
      </c>
    </row>
    <row r="43" spans="1:4" x14ac:dyDescent="0.25">
      <c r="A43" s="66" t="s">
        <v>25</v>
      </c>
      <c r="B43" s="67">
        <f>+B23</f>
        <v>1289500</v>
      </c>
      <c r="C43" s="67">
        <f>+C23</f>
        <v>1124598</v>
      </c>
      <c r="D43" s="56">
        <f t="shared" ref="D43:D47" si="10">B43-C43</f>
        <v>164902</v>
      </c>
    </row>
    <row r="44" spans="1:4" x14ac:dyDescent="0.25">
      <c r="A44" s="55" t="s">
        <v>26</v>
      </c>
      <c r="B44" s="56">
        <f>+B24</f>
        <v>0</v>
      </c>
      <c r="C44" s="56">
        <f>+C24</f>
        <v>0</v>
      </c>
      <c r="D44" s="56">
        <f t="shared" si="10"/>
        <v>0</v>
      </c>
    </row>
    <row r="45" spans="1:4" x14ac:dyDescent="0.25">
      <c r="A45" s="55" t="s">
        <v>27</v>
      </c>
      <c r="B45" s="56">
        <f t="shared" ref="B45:B47" si="11">+B25</f>
        <v>16185</v>
      </c>
      <c r="C45" s="56">
        <f t="shared" ref="C45:C47" si="12">+C25</f>
        <v>15762</v>
      </c>
      <c r="D45" s="56">
        <f t="shared" si="10"/>
        <v>423</v>
      </c>
    </row>
    <row r="46" spans="1:4" x14ac:dyDescent="0.25">
      <c r="A46" s="55" t="s">
        <v>28</v>
      </c>
      <c r="B46" s="56">
        <f t="shared" si="11"/>
        <v>498677</v>
      </c>
      <c r="C46" s="56">
        <f t="shared" si="12"/>
        <v>500569</v>
      </c>
      <c r="D46" s="56">
        <f t="shared" si="10"/>
        <v>-1892</v>
      </c>
    </row>
    <row r="47" spans="1:4" ht="15.75" thickBot="1" x14ac:dyDescent="0.3">
      <c r="A47" s="57" t="s">
        <v>29</v>
      </c>
      <c r="B47" s="56">
        <f t="shared" si="11"/>
        <v>281978</v>
      </c>
      <c r="C47" s="56">
        <f t="shared" si="12"/>
        <v>255205</v>
      </c>
      <c r="D47" s="56">
        <f t="shared" si="10"/>
        <v>26773</v>
      </c>
    </row>
    <row r="48" spans="1:4" ht="16.5" thickBot="1" x14ac:dyDescent="0.3">
      <c r="A48" s="51" t="s">
        <v>35</v>
      </c>
      <c r="B48" s="59">
        <f>SUM(B43:B47)</f>
        <v>2086340</v>
      </c>
      <c r="C48" s="59">
        <f>SUM(C43:C47)</f>
        <v>1896134</v>
      </c>
      <c r="D48" s="59">
        <f>SUM(D43:D47)</f>
        <v>190206</v>
      </c>
    </row>
    <row r="49" spans="1:4" ht="16.5" thickBot="1" x14ac:dyDescent="0.3">
      <c r="A49" s="71"/>
      <c r="B49" s="72"/>
      <c r="C49" s="72"/>
      <c r="D49" s="72"/>
    </row>
    <row r="50" spans="1:4" ht="15.75" thickBot="1" x14ac:dyDescent="0.3">
      <c r="A50" s="51" t="s">
        <v>36</v>
      </c>
      <c r="B50" s="59">
        <f>B41-B48</f>
        <v>-370557</v>
      </c>
      <c r="C50" s="59">
        <f>C41-C48</f>
        <v>-341431</v>
      </c>
      <c r="D50" s="59">
        <f>D41-D48</f>
        <v>-29126</v>
      </c>
    </row>
    <row r="51" spans="1:4" ht="23.25" x14ac:dyDescent="0.25">
      <c r="A51" s="68"/>
      <c r="B51" s="54"/>
      <c r="C51" s="54"/>
      <c r="D51" s="54"/>
    </row>
    <row r="52" spans="1:4" x14ac:dyDescent="0.25">
      <c r="A52" s="55" t="s">
        <v>20</v>
      </c>
      <c r="B52" s="56">
        <f>+B18</f>
        <v>184468</v>
      </c>
      <c r="C52" s="56">
        <f>+C18</f>
        <v>176471</v>
      </c>
      <c r="D52" s="56">
        <f t="shared" ref="D52:D53" si="13">B52-C52</f>
        <v>7997</v>
      </c>
    </row>
    <row r="53" spans="1:4" ht="15.75" thickBot="1" x14ac:dyDescent="0.3">
      <c r="A53" s="57" t="s">
        <v>21</v>
      </c>
      <c r="B53" s="58">
        <f>B19</f>
        <v>78817</v>
      </c>
      <c r="C53" s="58">
        <f>C19</f>
        <v>92304</v>
      </c>
      <c r="D53" s="56">
        <f t="shared" si="13"/>
        <v>-13487</v>
      </c>
    </row>
    <row r="54" spans="1:4" ht="16.5" thickBot="1" x14ac:dyDescent="0.3">
      <c r="A54" s="51" t="s">
        <v>37</v>
      </c>
      <c r="B54" s="59">
        <f>SUM(B52:B53)</f>
        <v>263285</v>
      </c>
      <c r="C54" s="59">
        <f t="shared" ref="C54:D54" si="14">SUM(C52:C53)</f>
        <v>268775</v>
      </c>
      <c r="D54" s="59">
        <f t="shared" si="14"/>
        <v>-5490</v>
      </c>
    </row>
    <row r="55" spans="1:4" ht="16.5" thickBot="1" x14ac:dyDescent="0.3">
      <c r="A55" s="71"/>
      <c r="B55" s="72"/>
      <c r="C55" s="73"/>
      <c r="D55" s="73"/>
    </row>
    <row r="56" spans="1:4" ht="15.75" thickBot="1" x14ac:dyDescent="0.3">
      <c r="A56" s="51" t="s">
        <v>38</v>
      </c>
      <c r="B56" s="59">
        <f>B34+B50-B54</f>
        <v>-298864</v>
      </c>
      <c r="C56" s="59">
        <f>C34+C50-C54</f>
        <v>-248541</v>
      </c>
      <c r="D56" s="59">
        <f>D34+D50-D54</f>
        <v>-50323</v>
      </c>
    </row>
    <row r="57" spans="1:4" ht="15.75" thickBot="1" x14ac:dyDescent="0.3">
      <c r="A57" s="51" t="s">
        <v>39</v>
      </c>
      <c r="B57" s="70">
        <v>2015</v>
      </c>
      <c r="C57" s="70">
        <v>2014</v>
      </c>
      <c r="D57" s="52" t="s">
        <v>3</v>
      </c>
    </row>
    <row r="58" spans="1:4" ht="23.25" x14ac:dyDescent="0.25">
      <c r="A58" s="68"/>
      <c r="B58" s="54"/>
      <c r="C58" s="54"/>
      <c r="D58" s="54"/>
    </row>
    <row r="59" spans="1:4" x14ac:dyDescent="0.25">
      <c r="A59" s="74" t="s">
        <v>40</v>
      </c>
      <c r="B59" s="75">
        <f>+B16</f>
        <v>-266577</v>
      </c>
      <c r="C59" s="75">
        <f>+C16</f>
        <v>-275514</v>
      </c>
      <c r="D59" s="75">
        <f>B59-C59</f>
        <v>8937</v>
      </c>
    </row>
    <row r="60" spans="1:4" ht="23.25" x14ac:dyDescent="0.25">
      <c r="A60" s="76"/>
      <c r="B60" s="77"/>
      <c r="C60" s="77"/>
      <c r="D60" s="77"/>
    </row>
    <row r="61" spans="1:4" x14ac:dyDescent="0.25">
      <c r="A61" s="74" t="s">
        <v>41</v>
      </c>
      <c r="B61" s="75">
        <f>B22</f>
        <v>97909</v>
      </c>
      <c r="C61" s="75">
        <f>C22</f>
        <v>97441</v>
      </c>
      <c r="D61" s="75">
        <f>B61-C61</f>
        <v>468</v>
      </c>
    </row>
    <row r="62" spans="1:4" ht="23.25" x14ac:dyDescent="0.25">
      <c r="A62" s="76"/>
      <c r="B62" s="77"/>
      <c r="C62" s="77"/>
      <c r="D62" s="77"/>
    </row>
    <row r="63" spans="1:4" x14ac:dyDescent="0.25">
      <c r="A63" s="55" t="s">
        <v>42</v>
      </c>
      <c r="B63" s="56">
        <f>+B12</f>
        <v>130196</v>
      </c>
      <c r="C63" s="56">
        <f>+C12</f>
        <v>70468</v>
      </c>
      <c r="D63" s="56">
        <f>B63-C63</f>
        <v>59728</v>
      </c>
    </row>
    <row r="64" spans="1:4" ht="23.25" x14ac:dyDescent="0.25">
      <c r="A64" s="55" t="s">
        <v>43</v>
      </c>
      <c r="B64" s="78">
        <v>0</v>
      </c>
      <c r="C64" s="56">
        <v>0</v>
      </c>
      <c r="D64" s="77"/>
    </row>
    <row r="65" spans="1:4" ht="23.25" x14ac:dyDescent="0.25">
      <c r="A65" s="55" t="s">
        <v>44</v>
      </c>
      <c r="B65" s="56">
        <v>0</v>
      </c>
      <c r="C65" s="56">
        <v>0</v>
      </c>
      <c r="D65" s="77"/>
    </row>
    <row r="66" spans="1:4" ht="23.25" x14ac:dyDescent="0.25">
      <c r="A66" s="55" t="s">
        <v>45</v>
      </c>
      <c r="B66" s="56">
        <v>0</v>
      </c>
      <c r="C66" s="78">
        <v>0</v>
      </c>
      <c r="D66" s="77"/>
    </row>
    <row r="67" spans="1:4" x14ac:dyDescent="0.25">
      <c r="A67" s="74" t="s">
        <v>46</v>
      </c>
      <c r="B67" s="75">
        <f>SUM(B63:B66)</f>
        <v>130196</v>
      </c>
      <c r="C67" s="75">
        <f>SUM(C63:C66)</f>
        <v>70468</v>
      </c>
      <c r="D67" s="75">
        <f>B67-C67</f>
        <v>59728</v>
      </c>
    </row>
    <row r="68" spans="1:4" ht="24" thickBot="1" x14ac:dyDescent="0.3">
      <c r="A68" s="79"/>
      <c r="B68" s="80"/>
      <c r="C68" s="80"/>
      <c r="D68" s="80"/>
    </row>
    <row r="69" spans="1:4" ht="15.75" thickBot="1" x14ac:dyDescent="0.3">
      <c r="A69" s="51" t="s">
        <v>47</v>
      </c>
      <c r="B69" s="59">
        <f>+B59+B61-B67</f>
        <v>-298864</v>
      </c>
      <c r="C69" s="59">
        <f>+C59+C61-C67</f>
        <v>-248541</v>
      </c>
      <c r="D69" s="59">
        <f>+D59+D61-D67</f>
        <v>-50323</v>
      </c>
    </row>
  </sheetData>
  <pageMargins left="0.7" right="0.7" top="0.75" bottom="0.75" header="0.3" footer="0.3"/>
  <pageSetup paperSize="9" scale="55" orientation="portrait" horizontalDpi="4294967294" verticalDpi="4294967294" r:id="rId1"/>
  <headerFooter>
    <oddHeader>&amp;L&amp;"-,Grassetto"&amp;16&amp;K03-020STATO PATRIMONIALE RICLASSIFICATO&amp;R&amp;"-,Grassetto"&amp;16&amp;K03-018AUTOMOBILE CLUB VARESE</oddHeader>
    <oddFooter>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8:N28"/>
  <sheetViews>
    <sheetView topLeftCell="C7" workbookViewId="0">
      <selection activeCell="L20" sqref="L20"/>
    </sheetView>
  </sheetViews>
  <sheetFormatPr defaultRowHeight="15" x14ac:dyDescent="0.25"/>
  <cols>
    <col min="6" max="9" width="15" customWidth="1"/>
    <col min="10" max="11" width="29.140625" customWidth="1"/>
    <col min="12" max="12" width="9.85546875" bestFit="1" customWidth="1"/>
    <col min="13" max="13" width="12.7109375" bestFit="1" customWidth="1"/>
  </cols>
  <sheetData>
    <row r="8" spans="6:13" x14ac:dyDescent="0.25">
      <c r="F8" s="82" t="s">
        <v>65</v>
      </c>
      <c r="G8" s="82"/>
      <c r="H8" s="82"/>
      <c r="I8" s="82"/>
      <c r="J8" s="83" t="s">
        <v>66</v>
      </c>
      <c r="K8" s="84"/>
      <c r="L8" s="1">
        <v>2015</v>
      </c>
      <c r="M8" s="1">
        <v>2014</v>
      </c>
    </row>
    <row r="9" spans="6:13" x14ac:dyDescent="0.25">
      <c r="F9" s="82"/>
      <c r="G9" s="82"/>
      <c r="H9" s="82"/>
      <c r="I9" s="82"/>
      <c r="J9" s="85" t="s">
        <v>67</v>
      </c>
      <c r="K9" s="85"/>
      <c r="L9" s="2">
        <f>'SP ricl + F-I'!B16</f>
        <v>-266577</v>
      </c>
      <c r="M9" s="2">
        <f>'SP ricl + F-I'!C16</f>
        <v>-275514</v>
      </c>
    </row>
    <row r="10" spans="6:13" x14ac:dyDescent="0.25">
      <c r="F10" s="82"/>
      <c r="G10" s="82"/>
      <c r="H10" s="82"/>
      <c r="I10" s="82"/>
      <c r="J10" s="85" t="s">
        <v>68</v>
      </c>
      <c r="K10" s="85"/>
      <c r="L10" s="2">
        <f>'SP ricl + F-I'!B6</f>
        <v>334978</v>
      </c>
      <c r="M10" s="2">
        <f>'SP ricl + F-I'!C6</f>
        <v>361665</v>
      </c>
    </row>
    <row r="11" spans="6:13" x14ac:dyDescent="0.25">
      <c r="F11" s="82"/>
      <c r="G11" s="82"/>
      <c r="H11" s="82"/>
      <c r="I11" s="82"/>
      <c r="J11" s="83" t="s">
        <v>69</v>
      </c>
      <c r="K11" s="84"/>
      <c r="L11" s="4">
        <f>L9/L10</f>
        <v>-0.79580450059406882</v>
      </c>
      <c r="M11" s="4">
        <f>M9/M10</f>
        <v>-0.76179337231968813</v>
      </c>
    </row>
    <row r="12" spans="6:13" x14ac:dyDescent="0.25">
      <c r="J12" s="3"/>
      <c r="K12" s="3"/>
    </row>
    <row r="13" spans="6:13" x14ac:dyDescent="0.25">
      <c r="F13" s="82" t="s">
        <v>65</v>
      </c>
      <c r="G13" s="82"/>
      <c r="H13" s="82"/>
      <c r="I13" s="82"/>
      <c r="J13" s="83" t="s">
        <v>66</v>
      </c>
      <c r="K13" s="84"/>
      <c r="L13" s="1">
        <v>2015</v>
      </c>
      <c r="M13" s="1">
        <v>2014</v>
      </c>
    </row>
    <row r="14" spans="6:13" x14ac:dyDescent="0.25">
      <c r="F14" s="82"/>
      <c r="G14" s="82"/>
      <c r="H14" s="82"/>
      <c r="I14" s="82"/>
      <c r="J14" s="85" t="s">
        <v>70</v>
      </c>
      <c r="K14" s="85"/>
      <c r="L14" s="2">
        <f>'SP ricl + F-I'!B16+'SP ricl + F-I'!B20</f>
        <v>-3292</v>
      </c>
      <c r="M14" s="2">
        <f>'SP ricl + F-I'!C16+'SP ricl + F-I'!C20</f>
        <v>-6739</v>
      </c>
    </row>
    <row r="15" spans="6:13" x14ac:dyDescent="0.25">
      <c r="F15" s="82"/>
      <c r="G15" s="82"/>
      <c r="H15" s="82"/>
      <c r="I15" s="82"/>
      <c r="J15" s="85" t="s">
        <v>68</v>
      </c>
      <c r="K15" s="85"/>
      <c r="L15" s="2">
        <f>L10</f>
        <v>334978</v>
      </c>
      <c r="M15" s="2">
        <f>M10</f>
        <v>361665</v>
      </c>
    </row>
    <row r="16" spans="6:13" x14ac:dyDescent="0.25">
      <c r="F16" s="82"/>
      <c r="G16" s="82"/>
      <c r="H16" s="82"/>
      <c r="I16" s="82"/>
      <c r="J16" s="83" t="s">
        <v>69</v>
      </c>
      <c r="K16" s="84"/>
      <c r="L16" s="4">
        <f>L14/L15</f>
        <v>-9.8275110604278491E-3</v>
      </c>
      <c r="M16" s="4">
        <f>M14/M15</f>
        <v>-1.8633265591085673E-2</v>
      </c>
    </row>
    <row r="17" spans="6:14" x14ac:dyDescent="0.25">
      <c r="J17" s="3"/>
      <c r="K17" s="3"/>
    </row>
    <row r="18" spans="6:14" ht="15" customHeight="1" x14ac:dyDescent="0.25">
      <c r="F18" s="82" t="s">
        <v>71</v>
      </c>
      <c r="G18" s="82"/>
      <c r="H18" s="82"/>
      <c r="I18" s="82"/>
      <c r="J18" s="83" t="s">
        <v>66</v>
      </c>
      <c r="K18" s="84"/>
      <c r="L18" s="1">
        <v>2015</v>
      </c>
      <c r="M18" s="1">
        <v>2014</v>
      </c>
    </row>
    <row r="19" spans="6:14" ht="15" customHeight="1" x14ac:dyDescent="0.25">
      <c r="F19" s="82"/>
      <c r="G19" s="82"/>
      <c r="H19" s="82"/>
      <c r="I19" s="82"/>
      <c r="J19" s="85" t="s">
        <v>40</v>
      </c>
      <c r="K19" s="85"/>
      <c r="L19" s="2">
        <f>L9</f>
        <v>-266577</v>
      </c>
      <c r="M19" s="2">
        <f>M9</f>
        <v>-275514</v>
      </c>
      <c r="N19" t="s">
        <v>72</v>
      </c>
    </row>
    <row r="20" spans="6:14" ht="15" customHeight="1" x14ac:dyDescent="0.25">
      <c r="F20" s="82"/>
      <c r="G20" s="82"/>
      <c r="H20" s="82"/>
      <c r="I20" s="82"/>
      <c r="J20" s="85" t="s">
        <v>73</v>
      </c>
      <c r="K20" s="85"/>
      <c r="L20" s="2">
        <f>'SP ricl + F-I'!B20</f>
        <v>263285</v>
      </c>
      <c r="M20" s="2">
        <f>'SP ricl + F-I'!C20</f>
        <v>268775</v>
      </c>
      <c r="N20" t="s">
        <v>74</v>
      </c>
    </row>
    <row r="21" spans="6:14" ht="15" customHeight="1" x14ac:dyDescent="0.25">
      <c r="F21" s="82"/>
      <c r="G21" s="82"/>
      <c r="H21" s="82"/>
      <c r="I21" s="82"/>
      <c r="J21" s="85" t="s">
        <v>75</v>
      </c>
      <c r="K21" s="85"/>
      <c r="L21" s="2">
        <f>'SP ricl + F-I'!B28</f>
        <v>2184249</v>
      </c>
      <c r="M21" s="2">
        <f>'SP ricl + F-I'!C28</f>
        <v>1993575</v>
      </c>
      <c r="N21" t="s">
        <v>76</v>
      </c>
    </row>
    <row r="22" spans="6:14" x14ac:dyDescent="0.25">
      <c r="F22" s="82"/>
      <c r="G22" s="82"/>
      <c r="H22" s="82"/>
      <c r="I22" s="82"/>
      <c r="J22" s="83" t="s">
        <v>69</v>
      </c>
      <c r="K22" s="84"/>
      <c r="L22" s="4">
        <f>(L19/(L20+L21))</f>
        <v>-0.10891656663400795</v>
      </c>
      <c r="M22" s="4">
        <f>(M19/(M20+M21))</f>
        <v>-0.12178221760558711</v>
      </c>
    </row>
    <row r="24" spans="6:14" ht="15" customHeight="1" x14ac:dyDescent="0.25">
      <c r="F24" s="82" t="s">
        <v>77</v>
      </c>
      <c r="G24" s="82"/>
      <c r="H24" s="82"/>
      <c r="I24" s="82"/>
      <c r="J24" s="83" t="s">
        <v>66</v>
      </c>
      <c r="K24" s="84"/>
      <c r="L24" s="1">
        <v>2015</v>
      </c>
      <c r="M24" s="1">
        <v>2014</v>
      </c>
    </row>
    <row r="25" spans="6:14" ht="15" customHeight="1" x14ac:dyDescent="0.25">
      <c r="F25" s="82"/>
      <c r="G25" s="82"/>
      <c r="H25" s="82"/>
      <c r="I25" s="82"/>
      <c r="J25" s="85" t="s">
        <v>78</v>
      </c>
      <c r="K25" s="85"/>
      <c r="L25" s="2">
        <f>'SP ricl + F-I'!B14-'SP ricl + F-I'!B8</f>
        <v>1831821</v>
      </c>
      <c r="M25" s="2">
        <f>'SP ricl + F-I'!C14-'SP ricl + F-I'!C8</f>
        <v>1616910</v>
      </c>
      <c r="N25" t="s">
        <v>72</v>
      </c>
    </row>
    <row r="26" spans="6:14" ht="15" customHeight="1" x14ac:dyDescent="0.25">
      <c r="F26" s="82"/>
      <c r="G26" s="82"/>
      <c r="H26" s="82"/>
      <c r="I26" s="82"/>
      <c r="J26" s="85" t="s">
        <v>79</v>
      </c>
      <c r="K26" s="85"/>
      <c r="L26" s="2">
        <f>'SP ricl + F-I'!B28</f>
        <v>2184249</v>
      </c>
      <c r="M26" s="2">
        <f>'SP ricl + F-I'!C28</f>
        <v>1993575</v>
      </c>
    </row>
    <row r="27" spans="6:14" ht="15" customHeight="1" x14ac:dyDescent="0.25">
      <c r="F27" s="82"/>
      <c r="G27" s="82"/>
      <c r="H27" s="82"/>
      <c r="I27" s="82"/>
      <c r="J27" s="83" t="s">
        <v>69</v>
      </c>
      <c r="K27" s="84"/>
      <c r="L27" s="4">
        <f>L25/L26</f>
        <v>0.83865026377487184</v>
      </c>
      <c r="M27" s="4">
        <f>M25/M26</f>
        <v>0.81106053195891803</v>
      </c>
    </row>
    <row r="28" spans="6:14" ht="15" customHeight="1" x14ac:dyDescent="0.25"/>
  </sheetData>
  <mergeCells count="21">
    <mergeCell ref="F24:I27"/>
    <mergeCell ref="J24:K24"/>
    <mergeCell ref="J25:K25"/>
    <mergeCell ref="J26:K26"/>
    <mergeCell ref="J27:K27"/>
    <mergeCell ref="F18:I22"/>
    <mergeCell ref="J18:K18"/>
    <mergeCell ref="J19:K19"/>
    <mergeCell ref="J20:K20"/>
    <mergeCell ref="J21:K21"/>
    <mergeCell ref="J22:K22"/>
    <mergeCell ref="F8:I11"/>
    <mergeCell ref="J8:K8"/>
    <mergeCell ref="J9:K9"/>
    <mergeCell ref="J10:K10"/>
    <mergeCell ref="J11:K11"/>
    <mergeCell ref="F13:I16"/>
    <mergeCell ref="J13:K13"/>
    <mergeCell ref="J14:K14"/>
    <mergeCell ref="J15:K15"/>
    <mergeCell ref="J16:K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opLeftCell="A46" workbookViewId="0">
      <selection activeCell="A46" sqref="A1:XFD1048576"/>
    </sheetView>
  </sheetViews>
  <sheetFormatPr defaultRowHeight="13.5" x14ac:dyDescent="0.25"/>
  <cols>
    <col min="1" max="1" width="71.140625" style="28" customWidth="1"/>
    <col min="2" max="3" width="17.28515625" style="28" customWidth="1"/>
    <col min="4" max="256" width="9.140625" style="7"/>
    <col min="257" max="257" width="71.140625" style="7" customWidth="1"/>
    <col min="258" max="259" width="17.28515625" style="7" customWidth="1"/>
    <col min="260" max="512" width="9.140625" style="7"/>
    <col min="513" max="513" width="71.140625" style="7" customWidth="1"/>
    <col min="514" max="515" width="17.28515625" style="7" customWidth="1"/>
    <col min="516" max="768" width="9.140625" style="7"/>
    <col min="769" max="769" width="71.140625" style="7" customWidth="1"/>
    <col min="770" max="771" width="17.28515625" style="7" customWidth="1"/>
    <col min="772" max="1024" width="9.140625" style="7"/>
    <col min="1025" max="1025" width="71.140625" style="7" customWidth="1"/>
    <col min="1026" max="1027" width="17.28515625" style="7" customWidth="1"/>
    <col min="1028" max="1280" width="9.140625" style="7"/>
    <col min="1281" max="1281" width="71.140625" style="7" customWidth="1"/>
    <col min="1282" max="1283" width="17.28515625" style="7" customWidth="1"/>
    <col min="1284" max="1536" width="9.140625" style="7"/>
    <col min="1537" max="1537" width="71.140625" style="7" customWidth="1"/>
    <col min="1538" max="1539" width="17.28515625" style="7" customWidth="1"/>
    <col min="1540" max="1792" width="9.140625" style="7"/>
    <col min="1793" max="1793" width="71.140625" style="7" customWidth="1"/>
    <col min="1794" max="1795" width="17.28515625" style="7" customWidth="1"/>
    <col min="1796" max="2048" width="9.140625" style="7"/>
    <col min="2049" max="2049" width="71.140625" style="7" customWidth="1"/>
    <col min="2050" max="2051" width="17.28515625" style="7" customWidth="1"/>
    <col min="2052" max="2304" width="9.140625" style="7"/>
    <col min="2305" max="2305" width="71.140625" style="7" customWidth="1"/>
    <col min="2306" max="2307" width="17.28515625" style="7" customWidth="1"/>
    <col min="2308" max="2560" width="9.140625" style="7"/>
    <col min="2561" max="2561" width="71.140625" style="7" customWidth="1"/>
    <col min="2562" max="2563" width="17.28515625" style="7" customWidth="1"/>
    <col min="2564" max="2816" width="9.140625" style="7"/>
    <col min="2817" max="2817" width="71.140625" style="7" customWidth="1"/>
    <col min="2818" max="2819" width="17.28515625" style="7" customWidth="1"/>
    <col min="2820" max="3072" width="9.140625" style="7"/>
    <col min="3073" max="3073" width="71.140625" style="7" customWidth="1"/>
    <col min="3074" max="3075" width="17.28515625" style="7" customWidth="1"/>
    <col min="3076" max="3328" width="9.140625" style="7"/>
    <col min="3329" max="3329" width="71.140625" style="7" customWidth="1"/>
    <col min="3330" max="3331" width="17.28515625" style="7" customWidth="1"/>
    <col min="3332" max="3584" width="9.140625" style="7"/>
    <col min="3585" max="3585" width="71.140625" style="7" customWidth="1"/>
    <col min="3586" max="3587" width="17.28515625" style="7" customWidth="1"/>
    <col min="3588" max="3840" width="9.140625" style="7"/>
    <col min="3841" max="3841" width="71.140625" style="7" customWidth="1"/>
    <col min="3842" max="3843" width="17.28515625" style="7" customWidth="1"/>
    <col min="3844" max="4096" width="9.140625" style="7"/>
    <col min="4097" max="4097" width="71.140625" style="7" customWidth="1"/>
    <col min="4098" max="4099" width="17.28515625" style="7" customWidth="1"/>
    <col min="4100" max="4352" width="9.140625" style="7"/>
    <col min="4353" max="4353" width="71.140625" style="7" customWidth="1"/>
    <col min="4354" max="4355" width="17.28515625" style="7" customWidth="1"/>
    <col min="4356" max="4608" width="9.140625" style="7"/>
    <col min="4609" max="4609" width="71.140625" style="7" customWidth="1"/>
    <col min="4610" max="4611" width="17.28515625" style="7" customWidth="1"/>
    <col min="4612" max="4864" width="9.140625" style="7"/>
    <col min="4865" max="4865" width="71.140625" style="7" customWidth="1"/>
    <col min="4866" max="4867" width="17.28515625" style="7" customWidth="1"/>
    <col min="4868" max="5120" width="9.140625" style="7"/>
    <col min="5121" max="5121" width="71.140625" style="7" customWidth="1"/>
    <col min="5122" max="5123" width="17.28515625" style="7" customWidth="1"/>
    <col min="5124" max="5376" width="9.140625" style="7"/>
    <col min="5377" max="5377" width="71.140625" style="7" customWidth="1"/>
    <col min="5378" max="5379" width="17.28515625" style="7" customWidth="1"/>
    <col min="5380" max="5632" width="9.140625" style="7"/>
    <col min="5633" max="5633" width="71.140625" style="7" customWidth="1"/>
    <col min="5634" max="5635" width="17.28515625" style="7" customWidth="1"/>
    <col min="5636" max="5888" width="9.140625" style="7"/>
    <col min="5889" max="5889" width="71.140625" style="7" customWidth="1"/>
    <col min="5890" max="5891" width="17.28515625" style="7" customWidth="1"/>
    <col min="5892" max="6144" width="9.140625" style="7"/>
    <col min="6145" max="6145" width="71.140625" style="7" customWidth="1"/>
    <col min="6146" max="6147" width="17.28515625" style="7" customWidth="1"/>
    <col min="6148" max="6400" width="9.140625" style="7"/>
    <col min="6401" max="6401" width="71.140625" style="7" customWidth="1"/>
    <col min="6402" max="6403" width="17.28515625" style="7" customWidth="1"/>
    <col min="6404" max="6656" width="9.140625" style="7"/>
    <col min="6657" max="6657" width="71.140625" style="7" customWidth="1"/>
    <col min="6658" max="6659" width="17.28515625" style="7" customWidth="1"/>
    <col min="6660" max="6912" width="9.140625" style="7"/>
    <col min="6913" max="6913" width="71.140625" style="7" customWidth="1"/>
    <col min="6914" max="6915" width="17.28515625" style="7" customWidth="1"/>
    <col min="6916" max="7168" width="9.140625" style="7"/>
    <col min="7169" max="7169" width="71.140625" style="7" customWidth="1"/>
    <col min="7170" max="7171" width="17.28515625" style="7" customWidth="1"/>
    <col min="7172" max="7424" width="9.140625" style="7"/>
    <col min="7425" max="7425" width="71.140625" style="7" customWidth="1"/>
    <col min="7426" max="7427" width="17.28515625" style="7" customWidth="1"/>
    <col min="7428" max="7680" width="9.140625" style="7"/>
    <col min="7681" max="7681" width="71.140625" style="7" customWidth="1"/>
    <col min="7682" max="7683" width="17.28515625" style="7" customWidth="1"/>
    <col min="7684" max="7936" width="9.140625" style="7"/>
    <col min="7937" max="7937" width="71.140625" style="7" customWidth="1"/>
    <col min="7938" max="7939" width="17.28515625" style="7" customWidth="1"/>
    <col min="7940" max="8192" width="9.140625" style="7"/>
    <col min="8193" max="8193" width="71.140625" style="7" customWidth="1"/>
    <col min="8194" max="8195" width="17.28515625" style="7" customWidth="1"/>
    <col min="8196" max="8448" width="9.140625" style="7"/>
    <col min="8449" max="8449" width="71.140625" style="7" customWidth="1"/>
    <col min="8450" max="8451" width="17.28515625" style="7" customWidth="1"/>
    <col min="8452" max="8704" width="9.140625" style="7"/>
    <col min="8705" max="8705" width="71.140625" style="7" customWidth="1"/>
    <col min="8706" max="8707" width="17.28515625" style="7" customWidth="1"/>
    <col min="8708" max="8960" width="9.140625" style="7"/>
    <col min="8961" max="8961" width="71.140625" style="7" customWidth="1"/>
    <col min="8962" max="8963" width="17.28515625" style="7" customWidth="1"/>
    <col min="8964" max="9216" width="9.140625" style="7"/>
    <col min="9217" max="9217" width="71.140625" style="7" customWidth="1"/>
    <col min="9218" max="9219" width="17.28515625" style="7" customWidth="1"/>
    <col min="9220" max="9472" width="9.140625" style="7"/>
    <col min="9473" max="9473" width="71.140625" style="7" customWidth="1"/>
    <col min="9474" max="9475" width="17.28515625" style="7" customWidth="1"/>
    <col min="9476" max="9728" width="9.140625" style="7"/>
    <col min="9729" max="9729" width="71.140625" style="7" customWidth="1"/>
    <col min="9730" max="9731" width="17.28515625" style="7" customWidth="1"/>
    <col min="9732" max="9984" width="9.140625" style="7"/>
    <col min="9985" max="9985" width="71.140625" style="7" customWidth="1"/>
    <col min="9986" max="9987" width="17.28515625" style="7" customWidth="1"/>
    <col min="9988" max="10240" width="9.140625" style="7"/>
    <col min="10241" max="10241" width="71.140625" style="7" customWidth="1"/>
    <col min="10242" max="10243" width="17.28515625" style="7" customWidth="1"/>
    <col min="10244" max="10496" width="9.140625" style="7"/>
    <col min="10497" max="10497" width="71.140625" style="7" customWidth="1"/>
    <col min="10498" max="10499" width="17.28515625" style="7" customWidth="1"/>
    <col min="10500" max="10752" width="9.140625" style="7"/>
    <col min="10753" max="10753" width="71.140625" style="7" customWidth="1"/>
    <col min="10754" max="10755" width="17.28515625" style="7" customWidth="1"/>
    <col min="10756" max="11008" width="9.140625" style="7"/>
    <col min="11009" max="11009" width="71.140625" style="7" customWidth="1"/>
    <col min="11010" max="11011" width="17.28515625" style="7" customWidth="1"/>
    <col min="11012" max="11264" width="9.140625" style="7"/>
    <col min="11265" max="11265" width="71.140625" style="7" customWidth="1"/>
    <col min="11266" max="11267" width="17.28515625" style="7" customWidth="1"/>
    <col min="11268" max="11520" width="9.140625" style="7"/>
    <col min="11521" max="11521" width="71.140625" style="7" customWidth="1"/>
    <col min="11522" max="11523" width="17.28515625" style="7" customWidth="1"/>
    <col min="11524" max="11776" width="9.140625" style="7"/>
    <col min="11777" max="11777" width="71.140625" style="7" customWidth="1"/>
    <col min="11778" max="11779" width="17.28515625" style="7" customWidth="1"/>
    <col min="11780" max="12032" width="9.140625" style="7"/>
    <col min="12033" max="12033" width="71.140625" style="7" customWidth="1"/>
    <col min="12034" max="12035" width="17.28515625" style="7" customWidth="1"/>
    <col min="12036" max="12288" width="9.140625" style="7"/>
    <col min="12289" max="12289" width="71.140625" style="7" customWidth="1"/>
    <col min="12290" max="12291" width="17.28515625" style="7" customWidth="1"/>
    <col min="12292" max="12544" width="9.140625" style="7"/>
    <col min="12545" max="12545" width="71.140625" style="7" customWidth="1"/>
    <col min="12546" max="12547" width="17.28515625" style="7" customWidth="1"/>
    <col min="12548" max="12800" width="9.140625" style="7"/>
    <col min="12801" max="12801" width="71.140625" style="7" customWidth="1"/>
    <col min="12802" max="12803" width="17.28515625" style="7" customWidth="1"/>
    <col min="12804" max="13056" width="9.140625" style="7"/>
    <col min="13057" max="13057" width="71.140625" style="7" customWidth="1"/>
    <col min="13058" max="13059" width="17.28515625" style="7" customWidth="1"/>
    <col min="13060" max="13312" width="9.140625" style="7"/>
    <col min="13313" max="13313" width="71.140625" style="7" customWidth="1"/>
    <col min="13314" max="13315" width="17.28515625" style="7" customWidth="1"/>
    <col min="13316" max="13568" width="9.140625" style="7"/>
    <col min="13569" max="13569" width="71.140625" style="7" customWidth="1"/>
    <col min="13570" max="13571" width="17.28515625" style="7" customWidth="1"/>
    <col min="13572" max="13824" width="9.140625" style="7"/>
    <col min="13825" max="13825" width="71.140625" style="7" customWidth="1"/>
    <col min="13826" max="13827" width="17.28515625" style="7" customWidth="1"/>
    <col min="13828" max="14080" width="9.140625" style="7"/>
    <col min="14081" max="14081" width="71.140625" style="7" customWidth="1"/>
    <col min="14082" max="14083" width="17.28515625" style="7" customWidth="1"/>
    <col min="14084" max="14336" width="9.140625" style="7"/>
    <col min="14337" max="14337" width="71.140625" style="7" customWidth="1"/>
    <col min="14338" max="14339" width="17.28515625" style="7" customWidth="1"/>
    <col min="14340" max="14592" width="9.140625" style="7"/>
    <col min="14593" max="14593" width="71.140625" style="7" customWidth="1"/>
    <col min="14594" max="14595" width="17.28515625" style="7" customWidth="1"/>
    <col min="14596" max="14848" width="9.140625" style="7"/>
    <col min="14849" max="14849" width="71.140625" style="7" customWidth="1"/>
    <col min="14850" max="14851" width="17.28515625" style="7" customWidth="1"/>
    <col min="14852" max="15104" width="9.140625" style="7"/>
    <col min="15105" max="15105" width="71.140625" style="7" customWidth="1"/>
    <col min="15106" max="15107" width="17.28515625" style="7" customWidth="1"/>
    <col min="15108" max="15360" width="9.140625" style="7"/>
    <col min="15361" max="15361" width="71.140625" style="7" customWidth="1"/>
    <col min="15362" max="15363" width="17.28515625" style="7" customWidth="1"/>
    <col min="15364" max="15616" width="9.140625" style="7"/>
    <col min="15617" max="15617" width="71.140625" style="7" customWidth="1"/>
    <col min="15618" max="15619" width="17.28515625" style="7" customWidth="1"/>
    <col min="15620" max="15872" width="9.140625" style="7"/>
    <col min="15873" max="15873" width="71.140625" style="7" customWidth="1"/>
    <col min="15874" max="15875" width="17.28515625" style="7" customWidth="1"/>
    <col min="15876" max="16128" width="9.140625" style="7"/>
    <col min="16129" max="16129" width="71.140625" style="7" customWidth="1"/>
    <col min="16130" max="16131" width="17.28515625" style="7" customWidth="1"/>
    <col min="16132" max="16384" width="9.140625" style="7"/>
  </cols>
  <sheetData>
    <row r="1" spans="1:3" ht="66" customHeight="1" x14ac:dyDescent="0.2">
      <c r="A1" s="5" t="s">
        <v>134</v>
      </c>
      <c r="B1" s="6" t="s">
        <v>133</v>
      </c>
      <c r="C1" s="6" t="s">
        <v>80</v>
      </c>
    </row>
    <row r="2" spans="1:3" ht="20.100000000000001" customHeight="1" x14ac:dyDescent="0.2">
      <c r="A2" s="8" t="s">
        <v>81</v>
      </c>
      <c r="B2" s="9"/>
      <c r="C2" s="9"/>
    </row>
    <row r="3" spans="1:3" ht="20.100000000000001" customHeight="1" x14ac:dyDescent="0.2">
      <c r="A3" s="10" t="s">
        <v>82</v>
      </c>
      <c r="B3" s="11">
        <v>8936</v>
      </c>
      <c r="C3" s="11">
        <v>7576</v>
      </c>
    </row>
    <row r="4" spans="1:3" ht="20.100000000000001" customHeight="1" x14ac:dyDescent="0.2">
      <c r="A4" s="10" t="s">
        <v>83</v>
      </c>
      <c r="B4" s="11"/>
      <c r="C4" s="11"/>
    </row>
    <row r="5" spans="1:3" ht="20.100000000000001" customHeight="1" x14ac:dyDescent="0.2">
      <c r="A5" s="12" t="s">
        <v>84</v>
      </c>
      <c r="B5" s="11">
        <f>SUM(B6:B7)</f>
        <v>7997</v>
      </c>
      <c r="C5" s="11">
        <f>SUM(C6:C7)</f>
        <v>7730</v>
      </c>
    </row>
    <row r="6" spans="1:3" ht="20.100000000000001" customHeight="1" x14ac:dyDescent="0.2">
      <c r="A6" s="13" t="s">
        <v>85</v>
      </c>
      <c r="B6" s="14">
        <v>7997</v>
      </c>
      <c r="C6" s="14">
        <v>7730</v>
      </c>
    </row>
    <row r="7" spans="1:3" ht="20.100000000000001" customHeight="1" x14ac:dyDescent="0.2">
      <c r="A7" s="13" t="s">
        <v>86</v>
      </c>
      <c r="B7" s="14">
        <v>0</v>
      </c>
      <c r="C7" s="14">
        <v>0</v>
      </c>
    </row>
    <row r="8" spans="1:3" ht="20.100000000000001" customHeight="1" x14ac:dyDescent="0.2">
      <c r="A8" s="12" t="s">
        <v>87</v>
      </c>
      <c r="B8" s="11">
        <f>SUM(B9:B10)</f>
        <v>0</v>
      </c>
      <c r="C8" s="11">
        <f>SUM(C9:C10)</f>
        <v>0</v>
      </c>
    </row>
    <row r="9" spans="1:3" ht="20.100000000000001" customHeight="1" x14ac:dyDescent="0.2">
      <c r="A9" s="13" t="s">
        <v>88</v>
      </c>
      <c r="B9" s="14">
        <v>0</v>
      </c>
      <c r="C9" s="14">
        <v>0</v>
      </c>
    </row>
    <row r="10" spans="1:3" ht="20.100000000000001" customHeight="1" x14ac:dyDescent="0.2">
      <c r="A10" s="13" t="s">
        <v>89</v>
      </c>
      <c r="B10" s="14">
        <v>0</v>
      </c>
      <c r="C10" s="14">
        <v>0</v>
      </c>
    </row>
    <row r="11" spans="1:3" ht="20.100000000000001" customHeight="1" x14ac:dyDescent="0.2">
      <c r="A11" s="12" t="s">
        <v>90</v>
      </c>
      <c r="B11" s="11">
        <f>SUM(B12:B13)</f>
        <v>33791</v>
      </c>
      <c r="C11" s="11">
        <f>SUM(C12:C13)</f>
        <v>34562</v>
      </c>
    </row>
    <row r="12" spans="1:3" ht="20.100000000000001" customHeight="1" x14ac:dyDescent="0.2">
      <c r="A12" s="13" t="s">
        <v>91</v>
      </c>
      <c r="B12" s="14">
        <v>0</v>
      </c>
      <c r="C12" s="14">
        <v>0</v>
      </c>
    </row>
    <row r="13" spans="1:3" ht="20.100000000000001" customHeight="1" x14ac:dyDescent="0.2">
      <c r="A13" s="13" t="s">
        <v>92</v>
      </c>
      <c r="B13" s="14">
        <v>33791</v>
      </c>
      <c r="C13" s="14">
        <v>34562</v>
      </c>
    </row>
    <row r="14" spans="1:3" ht="20.100000000000001" customHeight="1" x14ac:dyDescent="0.2">
      <c r="A14" s="12" t="s">
        <v>93</v>
      </c>
      <c r="B14" s="11">
        <f>SUM(B15)</f>
        <v>0</v>
      </c>
      <c r="C14" s="11">
        <f>SUM(C15)</f>
        <v>18538</v>
      </c>
    </row>
    <row r="15" spans="1:3" ht="20.100000000000001" customHeight="1" x14ac:dyDescent="0.2">
      <c r="A15" s="13" t="s">
        <v>94</v>
      </c>
      <c r="B15" s="14">
        <v>0</v>
      </c>
      <c r="C15" s="14">
        <v>18538</v>
      </c>
    </row>
    <row r="16" spans="1:3" ht="20.100000000000001" customHeight="1" x14ac:dyDescent="0.2">
      <c r="A16" s="12" t="s">
        <v>95</v>
      </c>
      <c r="B16" s="11">
        <v>0</v>
      </c>
      <c r="C16" s="11">
        <v>0</v>
      </c>
    </row>
    <row r="17" spans="1:6" ht="33" customHeight="1" x14ac:dyDescent="0.2">
      <c r="A17" s="15" t="s">
        <v>96</v>
      </c>
      <c r="B17" s="16">
        <f>+B5+B8+B11+B14+B16</f>
        <v>41788</v>
      </c>
      <c r="C17" s="16">
        <f>+C5+C8+C11+C14+C16</f>
        <v>60830</v>
      </c>
    </row>
    <row r="18" spans="1:6" ht="33" customHeight="1" x14ac:dyDescent="0.2">
      <c r="A18" s="15" t="s">
        <v>97</v>
      </c>
      <c r="B18" s="16">
        <f>+B3+B17</f>
        <v>50724</v>
      </c>
      <c r="C18" s="16">
        <f>+C3+C17</f>
        <v>68406</v>
      </c>
    </row>
    <row r="19" spans="1:6" ht="20.100000000000001" customHeight="1" x14ac:dyDescent="0.2">
      <c r="A19" s="10" t="s">
        <v>98</v>
      </c>
      <c r="B19" s="11"/>
      <c r="C19" s="11"/>
    </row>
    <row r="20" spans="1:6" ht="20.100000000000001" customHeight="1" x14ac:dyDescent="0.2">
      <c r="A20" s="17" t="s">
        <v>99</v>
      </c>
      <c r="B20" s="18">
        <v>-5897</v>
      </c>
      <c r="C20" s="18">
        <v>-1373</v>
      </c>
    </row>
    <row r="21" spans="1:6" ht="20.100000000000001" customHeight="1" x14ac:dyDescent="0.2">
      <c r="A21" s="17" t="s">
        <v>100</v>
      </c>
      <c r="B21" s="18">
        <v>-180248</v>
      </c>
      <c r="C21" s="18">
        <v>76404</v>
      </c>
    </row>
    <row r="22" spans="1:6" ht="20.100000000000001" customHeight="1" x14ac:dyDescent="0.2">
      <c r="A22" s="17" t="s">
        <v>101</v>
      </c>
      <c r="B22" s="18">
        <v>0</v>
      </c>
      <c r="C22" s="18">
        <v>0</v>
      </c>
    </row>
    <row r="23" spans="1:6" ht="20.100000000000001" customHeight="1" x14ac:dyDescent="0.2">
      <c r="A23" s="17" t="s">
        <v>102</v>
      </c>
      <c r="B23" s="18">
        <v>-495</v>
      </c>
      <c r="C23" s="18">
        <v>44325</v>
      </c>
    </row>
    <row r="24" spans="1:6" ht="20.100000000000001" customHeight="1" x14ac:dyDescent="0.2">
      <c r="A24" s="17" t="s">
        <v>103</v>
      </c>
      <c r="B24" s="18">
        <v>-345</v>
      </c>
      <c r="C24" s="18">
        <v>-3036</v>
      </c>
    </row>
    <row r="25" spans="1:6" ht="20.100000000000001" customHeight="1" x14ac:dyDescent="0.2">
      <c r="A25" s="17" t="s">
        <v>104</v>
      </c>
      <c r="B25" s="18">
        <v>25905</v>
      </c>
      <c r="C25" s="18">
        <v>4084</v>
      </c>
    </row>
    <row r="26" spans="1:6" ht="20.100000000000001" customHeight="1" x14ac:dyDescent="0.2">
      <c r="A26" s="17" t="s">
        <v>105</v>
      </c>
      <c r="B26" s="18">
        <v>164903</v>
      </c>
      <c r="C26" s="18">
        <v>-189271</v>
      </c>
    </row>
    <row r="27" spans="1:6" ht="20.100000000000001" customHeight="1" x14ac:dyDescent="0.2">
      <c r="A27" s="17" t="s">
        <v>106</v>
      </c>
      <c r="B27" s="18">
        <v>0</v>
      </c>
      <c r="C27" s="18">
        <v>0</v>
      </c>
    </row>
    <row r="28" spans="1:6" ht="20.100000000000001" customHeight="1" x14ac:dyDescent="0.2">
      <c r="A28" s="17" t="s">
        <v>107</v>
      </c>
      <c r="B28" s="18">
        <v>-3482</v>
      </c>
      <c r="C28" s="18">
        <v>3553</v>
      </c>
    </row>
    <row r="29" spans="1:6" ht="20.100000000000001" customHeight="1" x14ac:dyDescent="0.2">
      <c r="A29" s="17" t="s">
        <v>108</v>
      </c>
      <c r="B29" s="18">
        <v>3905</v>
      </c>
      <c r="C29" s="18">
        <v>10</v>
      </c>
    </row>
    <row r="30" spans="1:6" ht="20.100000000000001" customHeight="1" x14ac:dyDescent="0.2">
      <c r="A30" s="17" t="s">
        <v>109</v>
      </c>
      <c r="B30" s="18">
        <v>-1892</v>
      </c>
      <c r="C30" s="18">
        <v>-55394</v>
      </c>
    </row>
    <row r="31" spans="1:6" ht="20.100000000000001" customHeight="1" x14ac:dyDescent="0.2">
      <c r="A31" s="17" t="s">
        <v>110</v>
      </c>
      <c r="B31" s="18">
        <v>26773</v>
      </c>
      <c r="C31" s="18">
        <v>-13789</v>
      </c>
      <c r="E31" s="19"/>
      <c r="F31" s="19"/>
    </row>
    <row r="32" spans="1:6" ht="33" customHeight="1" x14ac:dyDescent="0.2">
      <c r="A32" s="15" t="s">
        <v>111</v>
      </c>
      <c r="B32" s="16">
        <f>SUM(B20:B31)</f>
        <v>29127</v>
      </c>
      <c r="C32" s="16">
        <f>SUM(C20:C31)</f>
        <v>-134487</v>
      </c>
    </row>
    <row r="33" spans="1:3" ht="33" customHeight="1" x14ac:dyDescent="0.2">
      <c r="A33" s="20" t="s">
        <v>112</v>
      </c>
      <c r="B33" s="21">
        <f>+B18+B32</f>
        <v>79851</v>
      </c>
      <c r="C33" s="21">
        <f>+C18+C32</f>
        <v>-66081</v>
      </c>
    </row>
    <row r="34" spans="1:3" ht="20.100000000000001" customHeight="1" x14ac:dyDescent="0.2">
      <c r="A34" s="8" t="s">
        <v>113</v>
      </c>
      <c r="B34" s="18"/>
      <c r="C34" s="18"/>
    </row>
    <row r="35" spans="1:3" ht="20.100000000000001" customHeight="1" x14ac:dyDescent="0.2">
      <c r="A35" s="22" t="s">
        <v>114</v>
      </c>
      <c r="B35" s="11">
        <f>+B36-B37+B38</f>
        <v>0</v>
      </c>
      <c r="C35" s="11">
        <f>+C36-C37+C38</f>
        <v>0</v>
      </c>
    </row>
    <row r="36" spans="1:3" ht="20.100000000000001" customHeight="1" x14ac:dyDescent="0.2">
      <c r="A36" s="17" t="s">
        <v>115</v>
      </c>
      <c r="B36" s="14">
        <v>0</v>
      </c>
      <c r="C36" s="14">
        <v>0</v>
      </c>
    </row>
    <row r="37" spans="1:3" ht="20.100000000000001" customHeight="1" x14ac:dyDescent="0.2">
      <c r="A37" s="17" t="s">
        <v>116</v>
      </c>
      <c r="B37" s="14">
        <v>0</v>
      </c>
      <c r="C37" s="14">
        <v>0</v>
      </c>
    </row>
    <row r="38" spans="1:3" ht="20.100000000000001" customHeight="1" x14ac:dyDescent="0.2">
      <c r="A38" s="23" t="s">
        <v>0</v>
      </c>
      <c r="B38" s="24">
        <f>-B12</f>
        <v>0</v>
      </c>
      <c r="C38" s="24">
        <f>-C12</f>
        <v>0</v>
      </c>
    </row>
    <row r="39" spans="1:3" ht="20.100000000000001" customHeight="1" x14ac:dyDescent="0.2">
      <c r="A39" s="22" t="s">
        <v>117</v>
      </c>
      <c r="B39" s="11">
        <f>+B40-B41+B42</f>
        <v>-6709</v>
      </c>
      <c r="C39" s="11">
        <f>+C40-C41+C42</f>
        <v>-5043</v>
      </c>
    </row>
    <row r="40" spans="1:3" ht="20.100000000000001" customHeight="1" x14ac:dyDescent="0.2">
      <c r="A40" s="17" t="s">
        <v>118</v>
      </c>
      <c r="B40" s="14">
        <v>285443</v>
      </c>
      <c r="C40" s="14">
        <v>314962</v>
      </c>
    </row>
    <row r="41" spans="1:3" ht="20.100000000000001" customHeight="1" x14ac:dyDescent="0.2">
      <c r="A41" s="17" t="s">
        <v>119</v>
      </c>
      <c r="B41" s="14">
        <v>258361</v>
      </c>
      <c r="C41" s="14">
        <v>285443</v>
      </c>
    </row>
    <row r="42" spans="1:3" ht="20.100000000000001" customHeight="1" x14ac:dyDescent="0.2">
      <c r="A42" s="23" t="s">
        <v>1</v>
      </c>
      <c r="B42" s="24">
        <f>-B13</f>
        <v>-33791</v>
      </c>
      <c r="C42" s="24">
        <f>-C13</f>
        <v>-34562</v>
      </c>
    </row>
    <row r="43" spans="1:3" ht="20.100000000000001" customHeight="1" x14ac:dyDescent="0.2">
      <c r="A43" s="22" t="s">
        <v>120</v>
      </c>
      <c r="B43" s="11">
        <f>+B44-B45+B46+B47</f>
        <v>-395</v>
      </c>
      <c r="C43" s="11">
        <f>+C44-C45+C46+C47</f>
        <v>-1654</v>
      </c>
    </row>
    <row r="44" spans="1:3" ht="20.100000000000001" customHeight="1" x14ac:dyDescent="0.2">
      <c r="A44" s="17" t="s">
        <v>121</v>
      </c>
      <c r="B44" s="14">
        <v>76222</v>
      </c>
      <c r="C44" s="14">
        <v>93106</v>
      </c>
    </row>
    <row r="45" spans="1:3" ht="20.100000000000001" customHeight="1" x14ac:dyDescent="0.2">
      <c r="A45" s="17" t="s">
        <v>122</v>
      </c>
      <c r="B45" s="14">
        <v>76617</v>
      </c>
      <c r="C45" s="14">
        <v>76222</v>
      </c>
    </row>
    <row r="46" spans="1:3" ht="20.100000000000001" customHeight="1" x14ac:dyDescent="0.2">
      <c r="A46" s="23" t="s">
        <v>123</v>
      </c>
      <c r="B46" s="14">
        <v>0</v>
      </c>
      <c r="C46" s="14">
        <v>0</v>
      </c>
    </row>
    <row r="47" spans="1:3" ht="20.100000000000001" customHeight="1" x14ac:dyDescent="0.2">
      <c r="A47" s="23" t="s">
        <v>124</v>
      </c>
      <c r="B47" s="24">
        <f>-B15</f>
        <v>0</v>
      </c>
      <c r="C47" s="24">
        <f>-C15</f>
        <v>-18538</v>
      </c>
    </row>
    <row r="48" spans="1:3" ht="33" customHeight="1" x14ac:dyDescent="0.2">
      <c r="A48" s="20" t="s">
        <v>125</v>
      </c>
      <c r="B48" s="21">
        <f>+B35+B39+B43</f>
        <v>-7104</v>
      </c>
      <c r="C48" s="21">
        <f>+C35+C39+C43</f>
        <v>-6697</v>
      </c>
    </row>
    <row r="49" spans="1:6" ht="20.100000000000001" customHeight="1" x14ac:dyDescent="0.2">
      <c r="A49" s="8" t="s">
        <v>126</v>
      </c>
      <c r="B49" s="18"/>
      <c r="C49" s="18"/>
    </row>
    <row r="50" spans="1:6" ht="20.100000000000001" customHeight="1" x14ac:dyDescent="0.2">
      <c r="A50" s="23" t="s">
        <v>127</v>
      </c>
      <c r="B50" s="18">
        <v>-13019</v>
      </c>
      <c r="C50" s="18">
        <v>-15212</v>
      </c>
    </row>
    <row r="51" spans="1:6" ht="20.100000000000001" customHeight="1" x14ac:dyDescent="0.2">
      <c r="A51" s="23" t="s">
        <v>128</v>
      </c>
      <c r="B51" s="18">
        <v>0</v>
      </c>
      <c r="C51" s="18">
        <v>0</v>
      </c>
    </row>
    <row r="52" spans="1:6" ht="33" customHeight="1" x14ac:dyDescent="0.2">
      <c r="A52" s="20" t="s">
        <v>129</v>
      </c>
      <c r="B52" s="21">
        <f>+B50-B51</f>
        <v>-13019</v>
      </c>
      <c r="C52" s="21">
        <f>+C50-C51</f>
        <v>-15212</v>
      </c>
    </row>
    <row r="53" spans="1:6" ht="33" customHeight="1" x14ac:dyDescent="0.2">
      <c r="A53" s="20" t="s">
        <v>130</v>
      </c>
      <c r="B53" s="21">
        <f>+B33+B48+B52</f>
        <v>59728</v>
      </c>
      <c r="C53" s="21">
        <f>+C33+C48+C52</f>
        <v>-87990</v>
      </c>
      <c r="F53" s="19"/>
    </row>
    <row r="54" spans="1:6" s="27" customFormat="1" ht="20.100000000000001" customHeight="1" x14ac:dyDescent="0.2">
      <c r="A54" s="25" t="s">
        <v>131</v>
      </c>
      <c r="B54" s="26">
        <f>C55</f>
        <v>70468</v>
      </c>
      <c r="C54" s="26">
        <v>158458</v>
      </c>
    </row>
    <row r="55" spans="1:6" ht="33" customHeight="1" x14ac:dyDescent="0.2">
      <c r="A55" s="20" t="s">
        <v>132</v>
      </c>
      <c r="B55" s="21">
        <f>+B53+B54</f>
        <v>130196</v>
      </c>
      <c r="C55" s="21">
        <f>+C53+C54</f>
        <v>70468</v>
      </c>
      <c r="D55" s="19"/>
    </row>
    <row r="57" spans="1:6" x14ac:dyDescent="0.25">
      <c r="B57" s="29"/>
    </row>
  </sheetData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Header>&amp;R&amp;"-,Grassetto"&amp;16AUTOMOBILE CLUB BARI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zoomScaleNormal="100" zoomScaleSheetLayoutView="115" workbookViewId="0">
      <selection sqref="A1:XFD1048576"/>
    </sheetView>
  </sheetViews>
  <sheetFormatPr defaultRowHeight="15" x14ac:dyDescent="0.25"/>
  <cols>
    <col min="1" max="1" width="79" style="32" customWidth="1"/>
    <col min="2" max="2" width="14.42578125" style="32" customWidth="1"/>
    <col min="3" max="3" width="15.7109375" style="32" bestFit="1" customWidth="1"/>
    <col min="4" max="4" width="15.42578125" style="32" bestFit="1" customWidth="1"/>
    <col min="5" max="5" width="14.85546875" style="32" bestFit="1" customWidth="1"/>
    <col min="6" max="16384" width="9.140625" style="32"/>
  </cols>
  <sheetData>
    <row r="1" spans="1:5" ht="27.75" customHeight="1" thickBot="1" x14ac:dyDescent="0.3">
      <c r="A1" s="30" t="s">
        <v>48</v>
      </c>
      <c r="B1" s="31">
        <v>2015</v>
      </c>
      <c r="C1" s="31">
        <v>2014</v>
      </c>
      <c r="D1" s="31" t="s">
        <v>3</v>
      </c>
      <c r="E1" s="31" t="s">
        <v>49</v>
      </c>
    </row>
    <row r="2" spans="1:5" x14ac:dyDescent="0.25">
      <c r="A2" s="33" t="s">
        <v>50</v>
      </c>
      <c r="B2" s="34">
        <v>1491440</v>
      </c>
      <c r="C2" s="35">
        <v>1483490</v>
      </c>
      <c r="D2" s="35">
        <f t="shared" ref="D2:D16" si="0">B2-C2</f>
        <v>7950</v>
      </c>
      <c r="E2" s="36">
        <f>ROUND(D2/C2,3)</f>
        <v>5.0000000000000001E-3</v>
      </c>
    </row>
    <row r="3" spans="1:5" x14ac:dyDescent="0.25">
      <c r="A3" s="37" t="s">
        <v>51</v>
      </c>
      <c r="B3" s="38">
        <f>-1460768-B5-B7</f>
        <v>-1273017</v>
      </c>
      <c r="C3" s="38">
        <f>-1428329-C5-C7</f>
        <v>-1249032</v>
      </c>
      <c r="D3" s="39">
        <f t="shared" si="0"/>
        <v>-23985</v>
      </c>
      <c r="E3" s="40">
        <f t="shared" ref="E3:E16" si="1">ROUND(D3/C3,3)</f>
        <v>1.9E-2</v>
      </c>
    </row>
    <row r="4" spans="1:5" ht="21" customHeight="1" thickBot="1" x14ac:dyDescent="0.3">
      <c r="A4" s="41" t="s">
        <v>52</v>
      </c>
      <c r="B4" s="42">
        <f>SUM(B2:B3)</f>
        <v>218423</v>
      </c>
      <c r="C4" s="43">
        <f>SUM(C2:C3)</f>
        <v>234458</v>
      </c>
      <c r="D4" s="43">
        <f t="shared" si="0"/>
        <v>-16035</v>
      </c>
      <c r="E4" s="44">
        <f t="shared" si="1"/>
        <v>-6.8000000000000005E-2</v>
      </c>
    </row>
    <row r="5" spans="1:5" x14ac:dyDescent="0.25">
      <c r="A5" s="33" t="s">
        <v>53</v>
      </c>
      <c r="B5" s="34">
        <v>-153960</v>
      </c>
      <c r="C5" s="34">
        <v>-144734</v>
      </c>
      <c r="D5" s="35">
        <f t="shared" si="0"/>
        <v>-9226</v>
      </c>
      <c r="E5" s="36">
        <f t="shared" si="1"/>
        <v>6.4000000000000001E-2</v>
      </c>
    </row>
    <row r="6" spans="1:5" ht="21" customHeight="1" thickBot="1" x14ac:dyDescent="0.3">
      <c r="A6" s="41" t="s">
        <v>54</v>
      </c>
      <c r="B6" s="43">
        <f>SUM(B4:B5)</f>
        <v>64463</v>
      </c>
      <c r="C6" s="43">
        <f>SUM(C4:C5)</f>
        <v>89724</v>
      </c>
      <c r="D6" s="43">
        <f t="shared" si="0"/>
        <v>-25261</v>
      </c>
      <c r="E6" s="44">
        <f t="shared" si="1"/>
        <v>-0.28199999999999997</v>
      </c>
    </row>
    <row r="7" spans="1:5" x14ac:dyDescent="0.25">
      <c r="A7" s="33" t="s">
        <v>55</v>
      </c>
      <c r="B7" s="34">
        <v>-33791</v>
      </c>
      <c r="C7" s="34">
        <v>-34563</v>
      </c>
      <c r="D7" s="35">
        <f t="shared" si="0"/>
        <v>772</v>
      </c>
      <c r="E7" s="36">
        <f t="shared" si="1"/>
        <v>-2.1999999999999999E-2</v>
      </c>
    </row>
    <row r="8" spans="1:5" ht="21" customHeight="1" thickBot="1" x14ac:dyDescent="0.3">
      <c r="A8" s="41" t="s">
        <v>56</v>
      </c>
      <c r="B8" s="42">
        <f>SUM(B6:B7)</f>
        <v>30672</v>
      </c>
      <c r="C8" s="42">
        <f>SUM(C6:C7)</f>
        <v>55161</v>
      </c>
      <c r="D8" s="43">
        <f t="shared" si="0"/>
        <v>-24489</v>
      </c>
      <c r="E8" s="44">
        <f t="shared" si="1"/>
        <v>-0.44400000000000001</v>
      </c>
    </row>
    <row r="9" spans="1:5" x14ac:dyDescent="0.25">
      <c r="A9" s="33" t="s">
        <v>57</v>
      </c>
      <c r="B9" s="34">
        <v>13</v>
      </c>
      <c r="C9" s="34">
        <f>37-18538</f>
        <v>-18501</v>
      </c>
      <c r="D9" s="35">
        <f t="shared" si="0"/>
        <v>18514</v>
      </c>
      <c r="E9" s="36">
        <f t="shared" si="1"/>
        <v>-1.0009999999999999</v>
      </c>
    </row>
    <row r="10" spans="1:5" ht="21" customHeight="1" thickBot="1" x14ac:dyDescent="0.3">
      <c r="A10" s="41" t="s">
        <v>58</v>
      </c>
      <c r="B10" s="42">
        <f>SUM(B8:B9)</f>
        <v>30685</v>
      </c>
      <c r="C10" s="43">
        <f>SUM(C8:C9)</f>
        <v>36660</v>
      </c>
      <c r="D10" s="43">
        <f t="shared" si="0"/>
        <v>-5975</v>
      </c>
      <c r="E10" s="44">
        <f t="shared" si="1"/>
        <v>-0.16300000000000001</v>
      </c>
    </row>
    <row r="11" spans="1:5" x14ac:dyDescent="0.25">
      <c r="A11" s="33" t="s">
        <v>59</v>
      </c>
      <c r="B11" s="34">
        <v>0</v>
      </c>
      <c r="C11" s="34">
        <v>-1562</v>
      </c>
      <c r="D11" s="35">
        <f t="shared" si="0"/>
        <v>1562</v>
      </c>
      <c r="E11" s="36">
        <f t="shared" si="1"/>
        <v>-1</v>
      </c>
    </row>
    <row r="12" spans="1:5" ht="21" customHeight="1" thickBot="1" x14ac:dyDescent="0.3">
      <c r="A12" s="41" t="s">
        <v>60</v>
      </c>
      <c r="B12" s="42">
        <f>SUM(B10:B11)</f>
        <v>30685</v>
      </c>
      <c r="C12" s="42">
        <f>SUM(C10:C11)</f>
        <v>35098</v>
      </c>
      <c r="D12" s="43">
        <f t="shared" si="0"/>
        <v>-4413</v>
      </c>
      <c r="E12" s="44">
        <f t="shared" si="1"/>
        <v>-0.126</v>
      </c>
    </row>
    <row r="13" spans="1:5" x14ac:dyDescent="0.25">
      <c r="A13" s="33" t="s">
        <v>61</v>
      </c>
      <c r="B13" s="34">
        <v>-12783</v>
      </c>
      <c r="C13" s="34">
        <v>-12026</v>
      </c>
      <c r="D13" s="35">
        <f t="shared" si="0"/>
        <v>-757</v>
      </c>
      <c r="E13" s="36">
        <f t="shared" si="1"/>
        <v>6.3E-2</v>
      </c>
    </row>
    <row r="14" spans="1:5" ht="21" customHeight="1" thickBot="1" x14ac:dyDescent="0.3">
      <c r="A14" s="41" t="s">
        <v>62</v>
      </c>
      <c r="B14" s="42">
        <f>SUM(B12:B13)</f>
        <v>17902</v>
      </c>
      <c r="C14" s="42">
        <f>SUM(C12:C13)</f>
        <v>23072</v>
      </c>
      <c r="D14" s="43">
        <f t="shared" si="0"/>
        <v>-5170</v>
      </c>
      <c r="E14" s="44">
        <f t="shared" si="1"/>
        <v>-0.224</v>
      </c>
    </row>
    <row r="15" spans="1:5" ht="15.75" thickBot="1" x14ac:dyDescent="0.3">
      <c r="A15" s="30" t="s">
        <v>63</v>
      </c>
      <c r="B15" s="45">
        <v>-8966</v>
      </c>
      <c r="C15" s="45">
        <v>-15496</v>
      </c>
      <c r="D15" s="46">
        <f t="shared" si="0"/>
        <v>6530</v>
      </c>
      <c r="E15" s="47">
        <f t="shared" si="1"/>
        <v>-0.42099999999999999</v>
      </c>
    </row>
    <row r="16" spans="1:5" ht="21" customHeight="1" thickBot="1" x14ac:dyDescent="0.3">
      <c r="A16" s="48" t="s">
        <v>64</v>
      </c>
      <c r="B16" s="49">
        <f>SUM(B14:B15)</f>
        <v>8936</v>
      </c>
      <c r="C16" s="49">
        <f>SUM(C14:C15)</f>
        <v>7576</v>
      </c>
      <c r="D16" s="49">
        <f t="shared" si="0"/>
        <v>1360</v>
      </c>
      <c r="E16" s="50">
        <f t="shared" si="1"/>
        <v>0.18</v>
      </c>
    </row>
    <row r="17" ht="15.75" thickTop="1" x14ac:dyDescent="0.25"/>
  </sheetData>
  <pageMargins left="0.70866141732283472" right="0.70866141732283472" top="0.74803149606299213" bottom="0.74803149606299213" header="0.31496062992125984" footer="0.31496062992125984"/>
  <pageSetup paperSize="9" scale="93" orientation="landscape" horizontalDpi="4294967294" verticalDpi="4294967294" r:id="rId1"/>
  <headerFooter>
    <oddHeader>&amp;L&amp;"-,Grassetto"&amp;16&amp;K03-023CONTO ECONOMICO RICLASSIFICATO&amp;R&amp;"-,Grassetto"&amp;16&amp;K03-013AUTOMOBILE CLUB VARESE</oddHeader>
    <oddFooter>Pagina &amp;P</oddFooter>
  </headerFooter>
  <ignoredErrors>
    <ignoredError sqref="C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SP ricl + F-I</vt:lpstr>
      <vt:lpstr>indici</vt:lpstr>
      <vt:lpstr>Rend. Fin. OIC 10</vt:lpstr>
      <vt:lpstr>CE scalare</vt:lpstr>
      <vt:lpstr>'Rend. Fin. OIC 10'!Area_stampa</vt:lpstr>
      <vt:lpstr>'Rend. Fin. OIC 10'!Titoli_stampa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Lombardi Nicola</dc:creator>
  <cp:lastModifiedBy>Silvana</cp:lastModifiedBy>
  <cp:lastPrinted>2014-02-21T12:03:47Z</cp:lastPrinted>
  <dcterms:created xsi:type="dcterms:W3CDTF">2014-02-20T16:32:06Z</dcterms:created>
  <dcterms:modified xsi:type="dcterms:W3CDTF">2017-04-18T09:28:15Z</dcterms:modified>
</cp:coreProperties>
</file>