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Z:\Area Acquisti Servizi Generali\ANNO 2024\1_RDO Aci Informatica S.p.A\SEF1114K24 - Nuova gara Grandi eventi\ATTI DEFINITIVI succ. mod.DEL 6_11_24\ATTI SUCCESSIVI MODIFICA 06_11_2024\ATTI PORTALE\"/>
    </mc:Choice>
  </mc:AlternateContent>
  <xr:revisionPtr revIDLastSave="0" documentId="13_ncr:1_{6EB2B850-F801-43C9-90CD-3488690C6FD3}" xr6:coauthVersionLast="36" xr6:coauthVersionMax="47" xr10:uidLastSave="{00000000-0000-0000-0000-000000000000}"/>
  <bookViews>
    <workbookView xWindow="0" yWindow="0" windowWidth="23040" windowHeight="7968" firstSheet="1" activeTab="1" xr2:uid="{00000000-000D-0000-FFFF-FFFF00000000}"/>
  </bookViews>
  <sheets>
    <sheet name="Foglio1" sheetId="1" state="hidden" r:id="rId1"/>
    <sheet name="Offerta economica" sheetId="2" r:id="rId2"/>
  </sheets>
  <definedNames>
    <definedName name="_xlnm.Print_Area" localSheetId="1">'Offerta economica'!$A$1:$J$27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K18" i="2"/>
  <c r="I16" i="2"/>
  <c r="K15" i="2"/>
  <c r="K13" i="2"/>
  <c r="K12" i="2"/>
  <c r="K11" i="2"/>
  <c r="K10" i="2"/>
  <c r="K9" i="2"/>
  <c r="J13" i="2" l="1"/>
  <c r="J12" i="2"/>
  <c r="J11" i="2"/>
  <c r="J9" i="2"/>
  <c r="I13" i="2"/>
  <c r="H16" i="2"/>
  <c r="H19" i="2"/>
  <c r="I12" i="2" l="1"/>
  <c r="I11" i="2"/>
  <c r="I9" i="2" l="1"/>
  <c r="H10" i="2"/>
  <c r="I10" i="2" l="1"/>
  <c r="H22" i="2" s="1"/>
  <c r="J10" i="2"/>
  <c r="I22" i="2" s="1"/>
  <c r="F62" i="1" l="1"/>
  <c r="F56" i="1"/>
  <c r="F59" i="1"/>
  <c r="F50" i="1"/>
  <c r="F49" i="1"/>
  <c r="F48" i="1"/>
  <c r="G47" i="1"/>
  <c r="F47" i="1"/>
  <c r="F64" i="1"/>
  <c r="F23" i="1"/>
  <c r="F26" i="1"/>
  <c r="F25" i="1"/>
  <c r="F24" i="1"/>
  <c r="F55" i="1" l="1"/>
  <c r="F54" i="1"/>
  <c r="F52" i="1"/>
  <c r="F51" i="1"/>
  <c r="F13" i="1" l="1"/>
  <c r="F12" i="1"/>
  <c r="F63" i="1"/>
  <c r="F61" i="1"/>
  <c r="F60" i="1"/>
  <c r="F58" i="1"/>
  <c r="F57" i="1"/>
  <c r="F53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2" i="1"/>
  <c r="F21" i="1"/>
  <c r="F20" i="1"/>
  <c r="F19" i="1"/>
  <c r="F18" i="1"/>
  <c r="F17" i="1"/>
  <c r="F16" i="1"/>
  <c r="F15" i="1"/>
  <c r="F14" i="1"/>
  <c r="H14" i="1" s="1"/>
  <c r="F11" i="1"/>
  <c r="F10" i="1"/>
  <c r="F9" i="1"/>
  <c r="F8" i="1"/>
  <c r="H64" i="1" l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H65" i="1" l="1"/>
  <c r="B68" i="1" s="1"/>
</calcChain>
</file>

<file path=xl/sharedStrings.xml><?xml version="1.0" encoding="utf-8"?>
<sst xmlns="http://schemas.openxmlformats.org/spreadsheetml/2006/main" count="187" uniqueCount="162">
  <si>
    <t>sedia elegance</t>
  </si>
  <si>
    <t xml:space="preserve">monitor di cortesia per relatori </t>
  </si>
  <si>
    <t>microfono a cigno per podio</t>
  </si>
  <si>
    <t>microfono gelato</t>
  </si>
  <si>
    <t xml:space="preserve">ALLEGATO 3 AL DISCIPLINARE DI GARA </t>
  </si>
  <si>
    <t>OFFERTA ECONOMICA</t>
  </si>
  <si>
    <t xml:space="preserve">SERVIZIO ORGANIZZAZIONE E GESTIONE GRANDI EVENTI </t>
  </si>
  <si>
    <t>rif capitolato tecnico</t>
  </si>
  <si>
    <t>par 3.2 punto 1) lettera a)</t>
  </si>
  <si>
    <t xml:space="preserve">Location </t>
  </si>
  <si>
    <t>par 3.2 punto 1) lettera b)</t>
  </si>
  <si>
    <t xml:space="preserve">Sopralluogo Location </t>
  </si>
  <si>
    <t>par 3.2 punto 1) lettera c)</t>
  </si>
  <si>
    <t xml:space="preserve">podio in plex con loghi e scritte </t>
  </si>
  <si>
    <t xml:space="preserve">tavolo ricoperto con tovaglia di colore blu </t>
  </si>
  <si>
    <t xml:space="preserve">postazione pc, internet, stampante e wi-fi </t>
  </si>
  <si>
    <t>par 3.2 punto 1) lettera d)</t>
  </si>
  <si>
    <t>sedia standard</t>
  </si>
  <si>
    <t>par 3.2 punto 1) lettera e)</t>
  </si>
  <si>
    <t>Trasporto, montaggio e smontaggio di tutte le forniture richieste e dei materiali di comunicazione necessari allo svolgimento dell’evento incluso eventuale vitto, alloggio degli addetti se montaggio richiesto il giorno prima dell'evento</t>
  </si>
  <si>
    <t>par 3.2 punto 2) lettera a)</t>
  </si>
  <si>
    <t>par 3.2 punto 2) lettera b)</t>
  </si>
  <si>
    <t>par 3.2 punto 2) lettera c)</t>
  </si>
  <si>
    <t>par 3.2 punto 2) lettera d)</t>
  </si>
  <si>
    <t>par 3.2 punto 2) lettera e)</t>
  </si>
  <si>
    <t>par 3.2 punto 2) lettera f)</t>
  </si>
  <si>
    <t>par 3.2 punto 2) lettera g)</t>
  </si>
  <si>
    <t>par 3.2 punto 2) lettera h)</t>
  </si>
  <si>
    <t>par 3.2 punto 2) lettera i)</t>
  </si>
  <si>
    <t>par 3.2 punto 2) lettera j)</t>
  </si>
  <si>
    <t>par 3.2 punto 2) lettera k)</t>
  </si>
  <si>
    <t>par 3.2 punto 2) lettera l)</t>
  </si>
  <si>
    <t>videoproiettore alta risoluzione con telo o ledwall</t>
  </si>
  <si>
    <t xml:space="preserve">impianto audio completo di mixer, amplificatori, equalizzatori e diffusori nella quantità necessaria ad ambiente galleria, con lettori cd ed ingresso USB </t>
  </si>
  <si>
    <t>impianto pc portatile con connessione internet</t>
  </si>
  <si>
    <t>block notes</t>
  </si>
  <si>
    <t>penna a sfera</t>
  </si>
  <si>
    <t>cartellina di carta con logo ACI Informatica</t>
  </si>
  <si>
    <t>matita</t>
  </si>
  <si>
    <t>assistenza tecnica durante l’evento con personale addetto allo switch video ed audio per eventuali ulteriori persone sul palco e per la sala</t>
  </si>
  <si>
    <t xml:space="preserve">connessione internet ad alta velocità </t>
  </si>
  <si>
    <t>2 connessioni wi-fi</t>
  </si>
  <si>
    <t>diretta streaming per l’intera durata dell’evento</t>
  </si>
  <si>
    <t>sopralluogo per allestimento</t>
  </si>
  <si>
    <t>Trasporto, montaggio e smontaggio di tutte le attrezzature richieste e dei materiali di comunicazione necessari allo svolgimento dell’evento incluso eventuale vitto, alloggio degli addetti se montaggio richiesto il giorno prima dell'evento</t>
  </si>
  <si>
    <t>LOCATION E ARREDI</t>
  </si>
  <si>
    <t xml:space="preserve">Descrizione </t>
  </si>
  <si>
    <t>par 3.2 punto 3) lettera a)</t>
  </si>
  <si>
    <t>par 3.2 punto 3) lettera b)</t>
  </si>
  <si>
    <t>par 3.2 punto 3) lettera c)</t>
  </si>
  <si>
    <t>IMPIANTO ELETTRICO ED ILLUMINAZIONE</t>
  </si>
  <si>
    <t>servizio di assistenza tecnica durante l’evento</t>
  </si>
  <si>
    <t xml:space="preserve">impianto di illuminazione </t>
  </si>
  <si>
    <t>cavi, prese elettriche e altro materiale di cortesia;</t>
  </si>
  <si>
    <t>IMPIANTI AUDIO, VIDEO E FOTO</t>
  </si>
  <si>
    <t xml:space="preserve">totem, dimensionI mt. 2,00 x 1,00 autoportantE con grafica bifacciale </t>
  </si>
  <si>
    <t>par 3.2 punto 4) lettera a)</t>
  </si>
  <si>
    <t>par 3.2 punto 4) lettera b)</t>
  </si>
  <si>
    <t>par 3.2 punto 4) lettera c)</t>
  </si>
  <si>
    <t>par 3.2 punto 4) lettera d)</t>
  </si>
  <si>
    <t>par 3.2 punto 4) lettera e)</t>
  </si>
  <si>
    <t>par 3.2 punto 4) lettera f)</t>
  </si>
  <si>
    <t>par 3.2 punto 4) lettera g)</t>
  </si>
  <si>
    <t>MATERIALE DI COMUNICAZIONE</t>
  </si>
  <si>
    <t>Sacca nylon per il trasporto. Stampa digitale ad alta definizione  dim. Cm 100x180H</t>
  </si>
  <si>
    <t xml:space="preserve">rollup con struttura in alluminio con terminali cromati, profilo superiore a scatto e palo regolabile cm 160/220. </t>
  </si>
  <si>
    <t xml:space="preserve">realizzazione e posizionamento di pannelli indicatori evento, dimensioni mt 1,00 x 0,80 con grafica bifacciale </t>
  </si>
  <si>
    <t xml:space="preserve">realizzazione e posizionamento di totem in polionda, formato mt. 2,00 x 1,00 </t>
  </si>
  <si>
    <t xml:space="preserve">pannello in forex (o similare), dimensioni mt. 1,00 x 0,80 con struttura autoportante </t>
  </si>
  <si>
    <t>allestimento e disallestimento di tutti i supporti comunicazionali</t>
  </si>
  <si>
    <t xml:space="preserve">adesivo personalizzato formato piccolo (diametro 5 cm) </t>
  </si>
  <si>
    <t>GRAFICA E STAMPA</t>
  </si>
  <si>
    <t>par 3.2 punto 5) lettera a)</t>
  </si>
  <si>
    <t>par 3.2 punto 5) lettera f)</t>
  </si>
  <si>
    <t>par 3.2 punto 5) lettera g)</t>
  </si>
  <si>
    <t>par 3.2 punto 5) lettera h)</t>
  </si>
  <si>
    <t>par 3.2 punto 5) lettera i)</t>
  </si>
  <si>
    <t>par 3.2 punto 5) lettera j)</t>
  </si>
  <si>
    <t>par 3.2 punto 5) lettera b)</t>
  </si>
  <si>
    <t>par 3.2 punto 5) lettera c)</t>
  </si>
  <si>
    <t>par 3.2 punto 5) lettera d)</t>
  </si>
  <si>
    <t>par 3.2 punto 5) lettera e)</t>
  </si>
  <si>
    <t>cartellina personalizzata, con requisiti tipografici forniti per singolo evento. Realizzazione prototipo finito antecedente alla produzione</t>
  </si>
  <si>
    <t xml:space="preserve">programma inserito nella cartellina </t>
  </si>
  <si>
    <t>realizzazione di brochure inserita nella cartellina</t>
  </si>
  <si>
    <t xml:space="preserve">USB personalizzata di dimensione minima 4GB, contenenti materiali forniti da ACI Informatica </t>
  </si>
  <si>
    <t>realizzazione e invio via mail di inviti ad indirizzi forniti da ACI Informatica</t>
  </si>
  <si>
    <t>la realizzazione e servizio spedizione inviti (in 4 colori) e buste intestate (in 4 colori) con indirizzi forniti da ACI Informatica</t>
  </si>
  <si>
    <t>gestione adesioni partecipanti e report dettagliato presenze finali</t>
  </si>
  <si>
    <t xml:space="preserve">realizzazione cavalierino (nomi dei relatori e accredito stampa) </t>
  </si>
  <si>
    <t xml:space="preserve">cartello posti a sedere nominali </t>
  </si>
  <si>
    <t xml:space="preserve">realizzazione e fornitura laccetti personalizzati comprensivi di moschettone, badge e porta badge, con requisiti tipografici forniti per singolo evento </t>
  </si>
  <si>
    <t>SERVIZI DI AGENZIA E PERSONALE</t>
  </si>
  <si>
    <t>par 3.2 punto 6) lettera a)</t>
  </si>
  <si>
    <t>par 3.2 punto 6) lettera b)</t>
  </si>
  <si>
    <t>par 3.2 punto 6) lettera c)</t>
  </si>
  <si>
    <t>par 3.2 punto 6) lettera d)</t>
  </si>
  <si>
    <t>risorsa addetta alla fornitura e al servizio completo di accredito, guardaroba e gestione sala</t>
  </si>
  <si>
    <t>risorsa addetta al servizio di assistenza completa su tutte le operazioni relative all’evento</t>
  </si>
  <si>
    <t xml:space="preserve">hostess con divisa sobria (colore blu scuro o grigio) </t>
  </si>
  <si>
    <t>Testimonial di primo rilievo</t>
  </si>
  <si>
    <t>par 3.2 punto 7) lettera a)</t>
  </si>
  <si>
    <t>par 3.2 punto 7) lettera b)</t>
  </si>
  <si>
    <t>par 3.2 punto 7) lettera c)</t>
  </si>
  <si>
    <t>par 3.2 punto 7) lettera d)</t>
  </si>
  <si>
    <t>CATERING</t>
  </si>
  <si>
    <t>cameriere</t>
  </si>
  <si>
    <t>Prezzo unitario offerto 
(B)</t>
  </si>
  <si>
    <t>IMPORTO OFFERTO
(C = AXB)</t>
  </si>
  <si>
    <t>quantità indicative * (A)</t>
  </si>
  <si>
    <t xml:space="preserve">Prezzo unitario a base d'asta
</t>
  </si>
  <si>
    <t>(*) le quantità indicate sono utilizzate solo ai fini del calcolo dell'importo per la redazione della graduatoria di gara pertanto NON SONO IMPEGNATIVE per ACI Informatica</t>
  </si>
  <si>
    <r>
      <rPr>
        <sz val="7"/>
        <color theme="1"/>
        <rFont val="Times New Roman"/>
        <family val="1"/>
      </rPr>
      <t xml:space="preserve"> </t>
    </r>
    <r>
      <rPr>
        <sz val="10"/>
        <color theme="1"/>
        <rFont val="Arial"/>
        <family val="2"/>
      </rPr>
      <t xml:space="preserve">tavolo relatori modulare per circa 5/10 persone con microfoni da tavolo, tovaglia blu per copertura completa </t>
    </r>
    <r>
      <rPr>
        <sz val="10"/>
        <color theme="1"/>
        <rFont val="Verdana"/>
        <family val="2"/>
      </rPr>
      <t>tavolo, gambe e fili;</t>
    </r>
  </si>
  <si>
    <t>radio microfono fisso</t>
  </si>
  <si>
    <t>riprese complete degli interventi e interviste partecipanti ; servizio fotografico con consegna delle foto in alta definizione e su supporto digitale (harddisk, pendrive); realizzazione video di circa 3,5 min complessivo; supporto informatico di tutto il materiale video-fotografico realizzato;</t>
  </si>
  <si>
    <t xml:space="preserve">adesivo personalizzato formato grande (diametro 15 cm) </t>
  </si>
  <si>
    <t>PROCEDURA SEF191AP20 - CIG _________________</t>
  </si>
  <si>
    <t>light lunch (per persona)</t>
  </si>
  <si>
    <t>welcome coffe (per persona)</t>
  </si>
  <si>
    <t>tovagliato, stoviglie, posaterie e tavoli/sedie di appoggio (per persona)</t>
  </si>
  <si>
    <t>TOTALE IMPORTO OFFERTO (P)</t>
  </si>
  <si>
    <r>
      <t xml:space="preserve">Oneri aziendali per la sicurezza propria incluso nel totale offerta economica e non soggetto a ribasso
</t>
    </r>
    <r>
      <rPr>
        <sz val="10"/>
        <color rgb="FF000000"/>
        <rFont val="Verdana"/>
        <family val="2"/>
      </rPr>
      <t>(ai sensi dell’art. 95, comma 10,  del D.Lgs. 50/2016 e s.m.i. )</t>
    </r>
  </si>
  <si>
    <r>
      <rPr>
        <b/>
        <sz val="11"/>
        <color theme="1"/>
        <rFont val="Verdana"/>
        <family val="2"/>
      </rPr>
      <t>Costo della manodopera (complessivo per i 2 anni) incluso nell'importo totale complessivo dell'offerta</t>
    </r>
    <r>
      <rPr>
        <sz val="11"/>
        <color theme="1"/>
        <rFont val="Verdana"/>
        <family val="2"/>
      </rPr>
      <t xml:space="preserve">
(ai sensi dell’art. 95, comma 10,  del D.Lgs. 50/2016 e s.m.i. )</t>
    </r>
  </si>
  <si>
    <t xml:space="preserve">Tipologia di evento </t>
  </si>
  <si>
    <r>
      <t>Organizzazione Eventi interni</t>
    </r>
    <r>
      <rPr>
        <sz val="10"/>
        <color theme="1"/>
        <rFont val="Verdana"/>
        <family val="2"/>
      </rPr>
      <t xml:space="preserve"> </t>
    </r>
  </si>
  <si>
    <r>
      <t>Organizzazione Eventi Esterni presso ACP</t>
    </r>
    <r>
      <rPr>
        <sz val="10"/>
        <color theme="1"/>
        <rFont val="Verdana"/>
        <family val="2"/>
      </rPr>
      <t xml:space="preserve"> </t>
    </r>
  </si>
  <si>
    <r>
      <t>Organizzazione Eventi promozionali Ready2Go</t>
    </r>
    <r>
      <rPr>
        <sz val="10"/>
        <color theme="1"/>
        <rFont val="Verdana"/>
        <family val="2"/>
      </rPr>
      <t xml:space="preserve"> </t>
    </r>
  </si>
  <si>
    <t>(*) le quantità indicate sono utilizzate solo ai fini del calcolo dell'importo per la redazione della graduatoria di gara pertanto NON SONO VINCOLANTI per ACI Informatica</t>
  </si>
  <si>
    <t>SERVIZIO ORGANIZZAZIONE E GESTIONE EVENTI AZIENDALI</t>
  </si>
  <si>
    <t>Capitolo 2.2.1</t>
  </si>
  <si>
    <t>Capitolo 2.2.2</t>
  </si>
  <si>
    <t>Capitolo 2.2.3</t>
  </si>
  <si>
    <t>Capitolo 2.2.4</t>
  </si>
  <si>
    <r>
      <t xml:space="preserve">Oneri aziendali per la sicurezza propria incluso nel totale offerta economica e non soggetto a ribasso
</t>
    </r>
    <r>
      <rPr>
        <sz val="10"/>
        <color rgb="FF000000"/>
        <rFont val="Verdana"/>
        <family val="2"/>
      </rPr>
      <t>(ai sensi dell’art. 108, comma 9, del D.Lgs. 36/2023)</t>
    </r>
  </si>
  <si>
    <r>
      <rPr>
        <b/>
        <sz val="11"/>
        <color theme="1"/>
        <rFont val="Verdana"/>
        <family val="2"/>
      </rPr>
      <t>Costo della manodopera (complessivo per i 3 anni) incluso nell'importo totale complessivo dell'offerta</t>
    </r>
    <r>
      <rPr>
        <sz val="11"/>
        <color theme="1"/>
        <rFont val="Verdana"/>
        <family val="2"/>
      </rPr>
      <t xml:space="preserve">
(ai sensi dell’art. 108, comma 9, del D.Lgs. 36/2023)</t>
    </r>
  </si>
  <si>
    <t>Capitolo 2.2.5</t>
  </si>
  <si>
    <t xml:space="preserve">Organizzazione eventi presso fiere e manifestazioni </t>
  </si>
  <si>
    <t xml:space="preserve">Organizzazione Eventi promozionali Ready2Go </t>
  </si>
  <si>
    <t>Fee % (L'operatore economico dovrà quotare la fee che sarà riconosciuta da parte di ACI informatica per la gestione del singolo evento)</t>
  </si>
  <si>
    <t>% Fee base d'asta</t>
  </si>
  <si>
    <t>% Fee offerta</t>
  </si>
  <si>
    <t>IMPORTO TOTALE PER EVENTI ORGANIZZATI PRESSO FIERE E LUOGHI ESPOSITIVI (AL NETTO DI IVA)</t>
  </si>
  <si>
    <t>Rimborsi per partecipazione ad eventi comprensivo di fee (AL NETTO DI IVA)</t>
  </si>
  <si>
    <t>Rimborso per partecipazione ad eventi (importo non ribassabile) (AL NETTO DI IVA)</t>
  </si>
  <si>
    <t xml:space="preserve">Cena come richiesto al capitolo 2.2.1 (lettera g) </t>
  </si>
  <si>
    <t xml:space="preserve">Quantità stimate nei 36 mesi di durata contrattuale
</t>
  </si>
  <si>
    <t>Base d'asta</t>
  </si>
  <si>
    <t>Base d'asta 
(a corpo) (al netto di IVA)</t>
  </si>
  <si>
    <t>Prezzo unitario offerto 
(a corpo) (al netto di IVA)</t>
  </si>
  <si>
    <t xml:space="preserve">Importo Totale a base d'asta (al netto di IVA)
</t>
  </si>
  <si>
    <t>Importo Totale offerto (€) (al netto di IVA)</t>
  </si>
  <si>
    <t>Organizzazione Eventi Federazione</t>
  </si>
  <si>
    <t xml:space="preserve">  (importo non ribassabile) (AL NETTO DI IVA)</t>
  </si>
  <si>
    <t>Posizione</t>
  </si>
  <si>
    <t>A</t>
  </si>
  <si>
    <t>B</t>
  </si>
  <si>
    <t>C</t>
  </si>
  <si>
    <t>D</t>
  </si>
  <si>
    <t>E</t>
  </si>
  <si>
    <t>F</t>
  </si>
  <si>
    <t>G</t>
  </si>
  <si>
    <r>
      <t xml:space="preserve"> </t>
    </r>
    <r>
      <rPr>
        <b/>
        <sz val="14"/>
        <color theme="1"/>
        <rFont val="Calibri"/>
        <family val="2"/>
        <scheme val="minor"/>
      </rPr>
      <t>Cod Affidamento SEF1114K24 - CIG B4439AE42A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</si>
</sst>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€&quot;\ #,##0.00"/>
    <numFmt numFmtId="165" formatCode="#,##0.000"/>
    <numFmt numFmtId="166" formatCode="&quot;€&quot;\ #,##0.000"/>
    <numFmt numFmtId="167" formatCode="0.0%"/>
    <numFmt numFmtId="168" formatCode="0.000%"/>
    <numFmt numFmtId="169" formatCode="#,##0.000\ &quot;€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Times New Roman"/>
      <family val="1"/>
    </font>
    <font>
      <sz val="10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sz val="18"/>
      <color rgb="FFFF0000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12"/>
      <color theme="1"/>
      <name val="Arial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u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5" fillId="0" borderId="0" applyFont="0" applyFill="0" applyBorder="0" applyAlignment="0" applyProtection="0"/>
  </cellStyleXfs>
  <cellXfs count="148">
    <xf numFmtId="0" fontId="0" fillId="0" borderId="0" xfId="0"/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 applyProtection="1">
      <alignment horizontal="center" vertical="center" wrapText="1"/>
      <protection hidden="1"/>
    </xf>
    <xf numFmtId="10" fontId="4" fillId="0" borderId="0" xfId="0" applyNumberFormat="1" applyFont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hidden="1"/>
    </xf>
    <xf numFmtId="0" fontId="3" fillId="0" borderId="9" xfId="0" applyFont="1" applyBorder="1" applyAlignment="1" applyProtection="1">
      <alignment vertical="center" wrapText="1"/>
      <protection hidden="1"/>
    </xf>
    <xf numFmtId="164" fontId="3" fillId="0" borderId="9" xfId="0" applyNumberFormat="1" applyFont="1" applyBorder="1" applyAlignment="1" applyProtection="1">
      <alignment horizontal="center" vertical="center" wrapText="1"/>
      <protection hidden="1"/>
    </xf>
    <xf numFmtId="164" fontId="3" fillId="5" borderId="9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0" xfId="0" applyNumberFormat="1" applyFont="1" applyBorder="1" applyAlignment="1" applyProtection="1">
      <alignment horizontal="center" vertical="center" wrapText="1"/>
      <protection hidden="1"/>
    </xf>
    <xf numFmtId="0" fontId="3" fillId="0" borderId="8" xfId="0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vertical="center" wrapText="1"/>
      <protection hidden="1"/>
    </xf>
    <xf numFmtId="164" fontId="3" fillId="0" borderId="8" xfId="0" applyNumberFormat="1" applyFont="1" applyBorder="1" applyAlignment="1" applyProtection="1">
      <alignment horizontal="center" vertical="center" wrapText="1"/>
      <protection hidden="1"/>
    </xf>
    <xf numFmtId="164" fontId="3" fillId="5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1" xfId="0" applyNumberFormat="1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left" vertical="center" wrapText="1"/>
      <protection hidden="1"/>
    </xf>
    <xf numFmtId="164" fontId="3" fillId="0" borderId="12" xfId="0" applyNumberFormat="1" applyFont="1" applyBorder="1" applyAlignment="1" applyProtection="1">
      <alignment horizontal="center" vertical="center" wrapText="1"/>
      <protection hidden="1"/>
    </xf>
    <xf numFmtId="164" fontId="3" fillId="5" borderId="12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13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165" fontId="4" fillId="0" borderId="0" xfId="0" applyNumberFormat="1" applyFont="1" applyAlignment="1" applyProtection="1">
      <alignment horizontal="center" vertical="center" wrapText="1"/>
      <protection hidden="1"/>
    </xf>
    <xf numFmtId="165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165" fontId="13" fillId="0" borderId="11" xfId="0" applyNumberFormat="1" applyFont="1" applyBorder="1" applyAlignment="1" applyProtection="1">
      <alignment horizontal="center" vertical="center" wrapText="1"/>
      <protection hidden="1"/>
    </xf>
    <xf numFmtId="165" fontId="3" fillId="0" borderId="13" xfId="0" applyNumberFormat="1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>
      <alignment wrapText="1"/>
    </xf>
    <xf numFmtId="0" fontId="3" fillId="9" borderId="8" xfId="0" applyFont="1" applyFill="1" applyBorder="1" applyAlignment="1" applyProtection="1">
      <alignment horizontal="left" vertical="center" wrapText="1"/>
      <protection hidden="1"/>
    </xf>
    <xf numFmtId="164" fontId="3" fillId="9" borderId="14" xfId="0" applyNumberFormat="1" applyFont="1" applyFill="1" applyBorder="1" applyAlignment="1" applyProtection="1">
      <alignment horizontal="center" vertical="center" wrapText="1"/>
      <protection hidden="1"/>
    </xf>
    <xf numFmtId="164" fontId="3" fillId="9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9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8" xfId="0" applyFont="1" applyFill="1" applyBorder="1" applyAlignment="1" applyProtection="1">
      <alignment horizontal="left" vertical="center" wrapText="1"/>
      <protection hidden="1"/>
    </xf>
    <xf numFmtId="164" fontId="3" fillId="11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11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11" borderId="0" xfId="0" applyFill="1" applyAlignment="1">
      <alignment wrapText="1"/>
    </xf>
    <xf numFmtId="0" fontId="3" fillId="10" borderId="12" xfId="0" applyFont="1" applyFill="1" applyBorder="1" applyAlignment="1" applyProtection="1">
      <alignment horizontal="left" vertical="center" wrapText="1"/>
      <protection hidden="1"/>
    </xf>
    <xf numFmtId="164" fontId="3" fillId="10" borderId="12" xfId="0" applyNumberFormat="1" applyFont="1" applyFill="1" applyBorder="1" applyAlignment="1" applyProtection="1">
      <alignment horizontal="center" vertical="center" wrapText="1"/>
      <protection hidden="1"/>
    </xf>
    <xf numFmtId="164" fontId="3" fillId="10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9" xfId="0" applyFont="1" applyFill="1" applyBorder="1" applyAlignment="1" applyProtection="1">
      <alignment horizontal="left" vertical="center" wrapText="1"/>
      <protection hidden="1"/>
    </xf>
    <xf numFmtId="164" fontId="3" fillId="11" borderId="9" xfId="0" applyNumberFormat="1" applyFont="1" applyFill="1" applyBorder="1" applyAlignment="1" applyProtection="1">
      <alignment horizontal="center" vertical="center" wrapText="1"/>
      <protection hidden="1"/>
    </xf>
    <xf numFmtId="164" fontId="3" fillId="11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12" xfId="0" applyFont="1" applyFill="1" applyBorder="1" applyAlignment="1" applyProtection="1">
      <alignment horizontal="left" vertical="center" wrapText="1"/>
      <protection hidden="1"/>
    </xf>
    <xf numFmtId="164" fontId="3" fillId="11" borderId="12" xfId="0" applyNumberFormat="1" applyFont="1" applyFill="1" applyBorder="1" applyAlignment="1" applyProtection="1">
      <alignment horizontal="center" vertical="center" wrapText="1"/>
      <protection hidden="1"/>
    </xf>
    <xf numFmtId="164" fontId="3" fillId="11" borderId="13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8" xfId="0" applyFont="1" applyFill="1" applyBorder="1" applyAlignment="1" applyProtection="1">
      <alignment horizontal="left" vertical="center" wrapText="1"/>
      <protection hidden="1"/>
    </xf>
    <xf numFmtId="164" fontId="3" fillId="10" borderId="8" xfId="0" applyNumberFormat="1" applyFont="1" applyFill="1" applyBorder="1" applyAlignment="1" applyProtection="1">
      <alignment horizontal="center" vertical="center" wrapText="1"/>
      <protection hidden="1"/>
    </xf>
    <xf numFmtId="164" fontId="3" fillId="10" borderId="11" xfId="0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166" fontId="20" fillId="2" borderId="16" xfId="0" applyNumberFormat="1" applyFont="1" applyFill="1" applyBorder="1" applyAlignment="1" applyProtection="1">
      <alignment vertical="center" wrapText="1"/>
      <protection hidden="1"/>
    </xf>
    <xf numFmtId="166" fontId="20" fillId="5" borderId="16" xfId="0" applyNumberFormat="1" applyFont="1" applyFill="1" applyBorder="1" applyAlignment="1" applyProtection="1">
      <alignment vertical="center" wrapText="1"/>
      <protection locked="0"/>
    </xf>
    <xf numFmtId="166" fontId="20" fillId="5" borderId="16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left" vertical="center" wrapText="1"/>
      <protection hidden="1"/>
    </xf>
    <xf numFmtId="0" fontId="20" fillId="0" borderId="0" xfId="0" applyFont="1" applyProtection="1"/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wrapText="1"/>
    </xf>
    <xf numFmtId="0" fontId="23" fillId="0" borderId="0" xfId="0" applyFont="1" applyAlignment="1" applyProtection="1">
      <alignment wrapText="1"/>
    </xf>
    <xf numFmtId="0" fontId="19" fillId="6" borderId="16" xfId="0" applyFont="1" applyFill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vertical="center" wrapText="1"/>
    </xf>
    <xf numFmtId="0" fontId="19" fillId="0" borderId="16" xfId="0" applyFont="1" applyBorder="1" applyAlignment="1" applyProtection="1">
      <alignment vertical="center" wrapText="1"/>
    </xf>
    <xf numFmtId="166" fontId="20" fillId="0" borderId="16" xfId="0" applyNumberFormat="1" applyFont="1" applyBorder="1" applyAlignment="1" applyProtection="1">
      <alignment vertical="center"/>
    </xf>
    <xf numFmtId="166" fontId="20" fillId="2" borderId="16" xfId="0" applyNumberFormat="1" applyFont="1" applyFill="1" applyBorder="1" applyAlignment="1" applyProtection="1">
      <alignment horizontal="right" vertical="center" wrapText="1"/>
    </xf>
    <xf numFmtId="166" fontId="20" fillId="0" borderId="21" xfId="0" applyNumberFormat="1" applyFont="1" applyBorder="1" applyAlignment="1" applyProtection="1">
      <alignment horizontal="right" vertical="center" wrapText="1"/>
    </xf>
    <xf numFmtId="0" fontId="19" fillId="0" borderId="22" xfId="0" applyFont="1" applyBorder="1" applyAlignment="1" applyProtection="1">
      <alignment vertical="center" wrapText="1"/>
    </xf>
    <xf numFmtId="168" fontId="27" fillId="2" borderId="16" xfId="0" quotePrefix="1" applyNumberFormat="1" applyFont="1" applyFill="1" applyBorder="1" applyAlignment="1" applyProtection="1">
      <alignment horizontal="right" vertical="center" wrapText="1"/>
    </xf>
    <xf numFmtId="166" fontId="20" fillId="0" borderId="16" xfId="0" quotePrefix="1" applyNumberFormat="1" applyFont="1" applyBorder="1" applyAlignment="1" applyProtection="1">
      <alignment horizontal="right" vertical="center" wrapText="1"/>
    </xf>
    <xf numFmtId="0" fontId="20" fillId="0" borderId="16" xfId="0" applyFont="1" applyBorder="1" applyProtection="1"/>
    <xf numFmtId="166" fontId="20" fillId="0" borderId="16" xfId="0" applyNumberFormat="1" applyFont="1" applyBorder="1" applyAlignment="1" applyProtection="1">
      <alignment horizontal="right" vertical="center" wrapText="1"/>
    </xf>
    <xf numFmtId="166" fontId="19" fillId="4" borderId="2" xfId="0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 wrapText="1"/>
    </xf>
    <xf numFmtId="0" fontId="21" fillId="0" borderId="0" xfId="0" quotePrefix="1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 wrapText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/>
    </xf>
    <xf numFmtId="0" fontId="10" fillId="8" borderId="7" xfId="0" applyFont="1" applyFill="1" applyBorder="1" applyAlignment="1">
      <alignment horizontal="center" vertical="center" textRotation="90" wrapText="1"/>
    </xf>
    <xf numFmtId="0" fontId="10" fillId="8" borderId="3" xfId="0" applyFont="1" applyFill="1" applyBorder="1" applyAlignment="1">
      <alignment horizontal="center" vertical="center" textRotation="90" wrapText="1"/>
    </xf>
    <xf numFmtId="0" fontId="10" fillId="8" borderId="6" xfId="0" applyFont="1" applyFill="1" applyBorder="1" applyAlignment="1">
      <alignment horizontal="center" vertical="center" textRotation="90" wrapText="1"/>
    </xf>
    <xf numFmtId="0" fontId="10" fillId="4" borderId="7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10" fillId="4" borderId="6" xfId="0" applyFont="1" applyFill="1" applyBorder="1" applyAlignment="1">
      <alignment horizontal="center" vertical="center" textRotation="90" wrapText="1"/>
    </xf>
    <xf numFmtId="0" fontId="10" fillId="11" borderId="7" xfId="0" applyFont="1" applyFill="1" applyBorder="1" applyAlignment="1">
      <alignment horizontal="center" vertical="center" textRotation="90" wrapText="1"/>
    </xf>
    <xf numFmtId="0" fontId="10" fillId="11" borderId="3" xfId="0" applyFont="1" applyFill="1" applyBorder="1" applyAlignment="1">
      <alignment horizontal="center" vertical="center" textRotation="90" wrapText="1"/>
    </xf>
    <xf numFmtId="0" fontId="10" fillId="11" borderId="6" xfId="0" applyFont="1" applyFill="1" applyBorder="1" applyAlignment="1">
      <alignment horizontal="center" vertical="center" textRotation="90" wrapText="1"/>
    </xf>
    <xf numFmtId="0" fontId="10" fillId="5" borderId="7" xfId="0" applyFont="1" applyFill="1" applyBorder="1" applyAlignment="1">
      <alignment horizontal="center" vertical="center" textRotation="90" wrapText="1"/>
    </xf>
    <xf numFmtId="0" fontId="10" fillId="5" borderId="3" xfId="0" applyFont="1" applyFill="1" applyBorder="1" applyAlignment="1">
      <alignment horizontal="center" vertical="center" textRotation="90" wrapText="1"/>
    </xf>
    <xf numFmtId="0" fontId="10" fillId="5" borderId="6" xfId="0" applyFont="1" applyFill="1" applyBorder="1" applyAlignment="1">
      <alignment horizontal="center" vertical="center" textRotation="90" wrapText="1"/>
    </xf>
    <xf numFmtId="0" fontId="10" fillId="7" borderId="7" xfId="0" applyFont="1" applyFill="1" applyBorder="1" applyAlignment="1">
      <alignment horizontal="center" vertical="center" textRotation="90" wrapText="1"/>
    </xf>
    <xf numFmtId="0" fontId="10" fillId="7" borderId="3" xfId="0" applyFont="1" applyFill="1" applyBorder="1" applyAlignment="1">
      <alignment horizontal="center" vertical="center" textRotation="90" wrapText="1"/>
    </xf>
    <xf numFmtId="0" fontId="10" fillId="7" borderId="6" xfId="0" applyFont="1" applyFill="1" applyBorder="1" applyAlignment="1">
      <alignment horizontal="center" vertical="center" textRotation="90" wrapText="1"/>
    </xf>
    <xf numFmtId="0" fontId="10" fillId="6" borderId="7" xfId="0" applyFont="1" applyFill="1" applyBorder="1" applyAlignment="1">
      <alignment horizontal="center" vertical="center" textRotation="90" wrapText="1"/>
    </xf>
    <xf numFmtId="0" fontId="10" fillId="6" borderId="3" xfId="0" applyFont="1" applyFill="1" applyBorder="1" applyAlignment="1">
      <alignment horizontal="center" vertical="center" textRotation="90" wrapText="1"/>
    </xf>
    <xf numFmtId="0" fontId="10" fillId="6" borderId="6" xfId="0" applyFont="1" applyFill="1" applyBorder="1" applyAlignment="1">
      <alignment horizontal="center" vertical="center" textRotation="90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4" fillId="2" borderId="0" xfId="0" applyFont="1" applyFill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0" fillId="0" borderId="16" xfId="0" applyFont="1" applyBorder="1" applyAlignment="1" applyProtection="1">
      <alignment horizontal="center" vertical="center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20" fillId="0" borderId="19" xfId="0" applyFont="1" applyBorder="1" applyAlignment="1" applyProtection="1">
      <alignment horizontal="center" vertical="center" wrapText="1"/>
      <protection hidden="1"/>
    </xf>
    <xf numFmtId="0" fontId="20" fillId="0" borderId="16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</xf>
    <xf numFmtId="0" fontId="21" fillId="0" borderId="15" xfId="0" quotePrefix="1" applyFont="1" applyBorder="1" applyAlignment="1" applyProtection="1">
      <alignment horizontal="left" vertical="center" wrapText="1"/>
    </xf>
    <xf numFmtId="0" fontId="21" fillId="0" borderId="0" xfId="0" quotePrefix="1" applyFont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0" fontId="19" fillId="0" borderId="21" xfId="0" applyFont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166" fontId="20" fillId="0" borderId="21" xfId="0" applyNumberFormat="1" applyFont="1" applyBorder="1" applyAlignment="1" applyProtection="1">
      <alignment horizontal="center" vertical="center" wrapText="1"/>
    </xf>
    <xf numFmtId="166" fontId="20" fillId="0" borderId="16" xfId="0" quotePrefix="1" applyNumberFormat="1" applyFont="1" applyBorder="1" applyAlignment="1" applyProtection="1">
      <alignment horizontal="center" vertical="center" wrapText="1"/>
    </xf>
    <xf numFmtId="166" fontId="20" fillId="0" borderId="16" xfId="0" applyNumberFormat="1" applyFont="1" applyBorder="1" applyAlignment="1" applyProtection="1">
      <alignment horizontal="center" vertical="center" wrapText="1"/>
    </xf>
    <xf numFmtId="166" fontId="19" fillId="4" borderId="1" xfId="0" applyNumberFormat="1" applyFont="1" applyFill="1" applyBorder="1" applyAlignment="1" applyProtection="1">
      <alignment horizontal="center" vertical="center"/>
    </xf>
    <xf numFmtId="166" fontId="19" fillId="4" borderId="2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0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168" fontId="20" fillId="5" borderId="16" xfId="0" applyNumberFormat="1" applyFont="1" applyFill="1" applyBorder="1" applyAlignment="1" applyProtection="1">
      <alignment horizontal="center" vertical="center" wrapText="1"/>
      <protection locked="0"/>
    </xf>
    <xf numFmtId="169" fontId="0" fillId="5" borderId="16" xfId="0" applyNumberForma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center"/>
    </xf>
    <xf numFmtId="167" fontId="20" fillId="0" borderId="0" xfId="1" applyNumberFormat="1" applyFont="1" applyProtection="1"/>
    <xf numFmtId="0" fontId="0" fillId="0" borderId="0" xfId="0" applyAlignment="1" applyProtection="1">
      <alignment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2"/>
  <sheetViews>
    <sheetView showGridLines="0" topLeftCell="C1" zoomScale="110" zoomScaleNormal="110" workbookViewId="0">
      <selection activeCell="C1" sqref="C1:D1"/>
    </sheetView>
  </sheetViews>
  <sheetFormatPr defaultColWidth="8.6640625" defaultRowHeight="14.4" x14ac:dyDescent="0.3"/>
  <cols>
    <col min="1" max="1" width="3.109375" style="2" customWidth="1"/>
    <col min="2" max="2" width="8.6640625" style="2"/>
    <col min="3" max="3" width="22.44140625" style="2" customWidth="1"/>
    <col min="4" max="4" width="92.88671875" style="2" customWidth="1"/>
    <col min="5" max="5" width="18.109375" style="2" customWidth="1"/>
    <col min="6" max="6" width="9.6640625" style="2" bestFit="1" customWidth="1"/>
    <col min="7" max="7" width="14.33203125" style="2" customWidth="1"/>
    <col min="8" max="8" width="17.33203125" style="2" customWidth="1"/>
    <col min="9" max="16384" width="8.6640625" style="2"/>
  </cols>
  <sheetData>
    <row r="1" spans="2:16" ht="21" customHeight="1" x14ac:dyDescent="0.3">
      <c r="C1" s="96" t="s">
        <v>4</v>
      </c>
      <c r="D1" s="96"/>
      <c r="F1" s="1"/>
      <c r="G1" s="1"/>
      <c r="H1" s="1"/>
      <c r="L1" s="1"/>
      <c r="M1" s="1"/>
      <c r="N1" s="1"/>
      <c r="O1" s="1"/>
      <c r="P1" s="1"/>
    </row>
    <row r="2" spans="2:16" ht="21" customHeight="1" x14ac:dyDescent="0.3">
      <c r="E2" s="97" t="s">
        <v>116</v>
      </c>
      <c r="F2" s="97"/>
      <c r="G2" s="97"/>
      <c r="H2" s="97"/>
      <c r="I2" s="1"/>
      <c r="J2" s="1"/>
      <c r="K2" s="1"/>
    </row>
    <row r="3" spans="2:16" ht="27.6" customHeight="1" x14ac:dyDescent="0.3">
      <c r="C3" s="97" t="s">
        <v>5</v>
      </c>
      <c r="D3" s="97"/>
      <c r="E3" s="97"/>
      <c r="F3" s="97"/>
      <c r="G3" s="97"/>
      <c r="H3" s="97"/>
      <c r="I3" s="1"/>
      <c r="J3" s="1"/>
      <c r="K3" s="1"/>
    </row>
    <row r="4" spans="2:16" ht="11.1" customHeight="1" x14ac:dyDescent="0.3">
      <c r="I4" s="1"/>
      <c r="J4" s="1"/>
      <c r="K4" s="1"/>
    </row>
    <row r="5" spans="2:16" ht="21" x14ac:dyDescent="0.3">
      <c r="C5" s="101" t="s">
        <v>6</v>
      </c>
      <c r="D5" s="102"/>
      <c r="E5" s="102"/>
      <c r="F5" s="102"/>
      <c r="G5" s="102"/>
      <c r="H5" s="102"/>
      <c r="I5" s="1"/>
      <c r="J5" s="1"/>
      <c r="K5" s="1"/>
    </row>
    <row r="6" spans="2:16" ht="3.6" customHeight="1" thickBot="1" x14ac:dyDescent="0.35">
      <c r="C6" s="3"/>
      <c r="D6" s="3"/>
      <c r="E6" s="3"/>
      <c r="F6" s="4"/>
      <c r="G6" s="4"/>
      <c r="H6" s="3"/>
    </row>
    <row r="7" spans="2:16" ht="45" customHeight="1" thickBot="1" x14ac:dyDescent="0.35">
      <c r="C7" s="5" t="s">
        <v>7</v>
      </c>
      <c r="D7" s="6" t="s">
        <v>46</v>
      </c>
      <c r="E7" s="7" t="s">
        <v>110</v>
      </c>
      <c r="F7" s="7" t="s">
        <v>109</v>
      </c>
      <c r="G7" s="7" t="s">
        <v>107</v>
      </c>
      <c r="H7" s="8" t="s">
        <v>108</v>
      </c>
    </row>
    <row r="8" spans="2:16" ht="29.1" customHeight="1" x14ac:dyDescent="0.3">
      <c r="B8" s="98" t="s">
        <v>45</v>
      </c>
      <c r="C8" s="9" t="s">
        <v>8</v>
      </c>
      <c r="D8" s="10" t="s">
        <v>9</v>
      </c>
      <c r="E8" s="11">
        <v>1000</v>
      </c>
      <c r="F8" s="11">
        <f>6*2</f>
        <v>12</v>
      </c>
      <c r="G8" s="12">
        <v>1000</v>
      </c>
      <c r="H8" s="13">
        <f>F8*G8</f>
        <v>12000</v>
      </c>
    </row>
    <row r="9" spans="2:16" ht="22.5" customHeight="1" x14ac:dyDescent="0.3">
      <c r="B9" s="99"/>
      <c r="C9" s="14" t="s">
        <v>10</v>
      </c>
      <c r="D9" s="15" t="s">
        <v>11</v>
      </c>
      <c r="E9" s="16">
        <v>200</v>
      </c>
      <c r="F9" s="16">
        <f t="shared" ref="F9:F60" si="0">6*2</f>
        <v>12</v>
      </c>
      <c r="G9" s="17">
        <v>200</v>
      </c>
      <c r="H9" s="18">
        <f t="shared" ref="H9:H64" si="1">F9*G9</f>
        <v>2400</v>
      </c>
    </row>
    <row r="10" spans="2:16" x14ac:dyDescent="0.3">
      <c r="B10" s="99"/>
      <c r="C10" s="14" t="s">
        <v>12</v>
      </c>
      <c r="D10" s="14" t="s">
        <v>13</v>
      </c>
      <c r="E10" s="16">
        <v>120</v>
      </c>
      <c r="F10" s="16">
        <f t="shared" si="0"/>
        <v>12</v>
      </c>
      <c r="G10" s="17">
        <v>120</v>
      </c>
      <c r="H10" s="18">
        <f t="shared" si="1"/>
        <v>1440</v>
      </c>
    </row>
    <row r="11" spans="2:16" x14ac:dyDescent="0.3">
      <c r="B11" s="99"/>
      <c r="C11" s="14" t="s">
        <v>12</v>
      </c>
      <c r="D11" s="14" t="s">
        <v>14</v>
      </c>
      <c r="E11" s="16">
        <v>35</v>
      </c>
      <c r="F11" s="16">
        <f t="shared" si="0"/>
        <v>12</v>
      </c>
      <c r="G11" s="17">
        <v>35</v>
      </c>
      <c r="H11" s="18">
        <f t="shared" si="1"/>
        <v>420</v>
      </c>
    </row>
    <row r="12" spans="2:16" x14ac:dyDescent="0.3">
      <c r="B12" s="99"/>
      <c r="C12" s="14" t="s">
        <v>12</v>
      </c>
      <c r="D12" s="14" t="s">
        <v>17</v>
      </c>
      <c r="E12" s="16">
        <v>5</v>
      </c>
      <c r="F12" s="16">
        <f>6*2*200</f>
        <v>2400</v>
      </c>
      <c r="G12" s="17">
        <v>5</v>
      </c>
      <c r="H12" s="18">
        <f t="shared" si="1"/>
        <v>12000</v>
      </c>
    </row>
    <row r="13" spans="2:16" ht="15.6" customHeight="1" x14ac:dyDescent="0.3">
      <c r="B13" s="99"/>
      <c r="C13" s="14" t="s">
        <v>12</v>
      </c>
      <c r="D13" s="14" t="s">
        <v>0</v>
      </c>
      <c r="E13" s="16">
        <v>10</v>
      </c>
      <c r="F13" s="16">
        <f>6*2*50</f>
        <v>600</v>
      </c>
      <c r="G13" s="17">
        <v>10</v>
      </c>
      <c r="H13" s="18">
        <f t="shared" si="1"/>
        <v>6000</v>
      </c>
    </row>
    <row r="14" spans="2:16" ht="25.8" x14ac:dyDescent="0.3">
      <c r="B14" s="99"/>
      <c r="C14" s="14" t="s">
        <v>12</v>
      </c>
      <c r="D14" s="14" t="s">
        <v>112</v>
      </c>
      <c r="E14" s="16">
        <v>352.33335</v>
      </c>
      <c r="F14" s="16">
        <f t="shared" si="0"/>
        <v>12</v>
      </c>
      <c r="G14" s="17">
        <v>352.33335</v>
      </c>
      <c r="H14" s="18">
        <f>F14*G14</f>
        <v>4228.0002000000004</v>
      </c>
    </row>
    <row r="15" spans="2:16" ht="15.6" customHeight="1" x14ac:dyDescent="0.3">
      <c r="B15" s="99"/>
      <c r="C15" s="14" t="s">
        <v>16</v>
      </c>
      <c r="D15" s="14" t="s">
        <v>15</v>
      </c>
      <c r="E15" s="16">
        <v>90</v>
      </c>
      <c r="F15" s="16">
        <f t="shared" si="0"/>
        <v>12</v>
      </c>
      <c r="G15" s="17">
        <v>90</v>
      </c>
      <c r="H15" s="18">
        <f t="shared" si="1"/>
        <v>1080</v>
      </c>
    </row>
    <row r="16" spans="2:16" ht="40.200000000000003" thickBot="1" x14ac:dyDescent="0.35">
      <c r="B16" s="100"/>
      <c r="C16" s="37" t="s">
        <v>18</v>
      </c>
      <c r="D16" s="37" t="s">
        <v>19</v>
      </c>
      <c r="E16" s="38">
        <v>300</v>
      </c>
      <c r="F16" s="38">
        <f t="shared" si="0"/>
        <v>12</v>
      </c>
      <c r="G16" s="38">
        <v>300</v>
      </c>
      <c r="H16" s="39">
        <f t="shared" si="1"/>
        <v>3600</v>
      </c>
    </row>
    <row r="17" spans="2:8" x14ac:dyDescent="0.3">
      <c r="B17" s="81" t="s">
        <v>54</v>
      </c>
      <c r="C17" s="9" t="s">
        <v>20</v>
      </c>
      <c r="D17" s="9" t="s">
        <v>32</v>
      </c>
      <c r="E17" s="11">
        <v>90</v>
      </c>
      <c r="F17" s="11">
        <f t="shared" si="0"/>
        <v>12</v>
      </c>
      <c r="G17" s="12">
        <v>90</v>
      </c>
      <c r="H17" s="13">
        <f t="shared" si="1"/>
        <v>1080</v>
      </c>
    </row>
    <row r="18" spans="2:8" ht="26.4" x14ac:dyDescent="0.3">
      <c r="B18" s="82"/>
      <c r="C18" s="14" t="s">
        <v>21</v>
      </c>
      <c r="D18" s="14" t="s">
        <v>33</v>
      </c>
      <c r="E18" s="16">
        <v>250</v>
      </c>
      <c r="F18" s="16">
        <f t="shared" si="0"/>
        <v>12</v>
      </c>
      <c r="G18" s="17">
        <v>250</v>
      </c>
      <c r="H18" s="18">
        <f t="shared" si="1"/>
        <v>3000</v>
      </c>
    </row>
    <row r="19" spans="2:8" x14ac:dyDescent="0.3">
      <c r="B19" s="82"/>
      <c r="C19" s="14" t="s">
        <v>22</v>
      </c>
      <c r="D19" s="14" t="s">
        <v>2</v>
      </c>
      <c r="E19" s="16">
        <v>15</v>
      </c>
      <c r="F19" s="16">
        <f t="shared" si="0"/>
        <v>12</v>
      </c>
      <c r="G19" s="17">
        <v>15</v>
      </c>
      <c r="H19" s="18">
        <f t="shared" si="1"/>
        <v>180</v>
      </c>
    </row>
    <row r="20" spans="2:8" s="36" customFormat="1" x14ac:dyDescent="0.3">
      <c r="B20" s="82"/>
      <c r="C20" s="33" t="s">
        <v>22</v>
      </c>
      <c r="D20" s="33" t="s">
        <v>113</v>
      </c>
      <c r="E20" s="34">
        <v>40</v>
      </c>
      <c r="F20" s="34">
        <f t="shared" si="0"/>
        <v>12</v>
      </c>
      <c r="G20" s="34">
        <v>40</v>
      </c>
      <c r="H20" s="35">
        <f t="shared" si="1"/>
        <v>480</v>
      </c>
    </row>
    <row r="21" spans="2:8" x14ac:dyDescent="0.3">
      <c r="B21" s="82"/>
      <c r="C21" s="14" t="s">
        <v>22</v>
      </c>
      <c r="D21" s="14" t="s">
        <v>3</v>
      </c>
      <c r="E21" s="16">
        <v>20</v>
      </c>
      <c r="F21" s="16">
        <f t="shared" si="0"/>
        <v>12</v>
      </c>
      <c r="G21" s="17">
        <v>20</v>
      </c>
      <c r="H21" s="18">
        <f t="shared" si="1"/>
        <v>240</v>
      </c>
    </row>
    <row r="22" spans="2:8" s="36" customFormat="1" x14ac:dyDescent="0.3">
      <c r="B22" s="82"/>
      <c r="C22" s="33" t="s">
        <v>23</v>
      </c>
      <c r="D22" s="33" t="s">
        <v>34</v>
      </c>
      <c r="E22" s="34">
        <v>80</v>
      </c>
      <c r="F22" s="34">
        <f t="shared" si="0"/>
        <v>12</v>
      </c>
      <c r="G22" s="34">
        <v>80</v>
      </c>
      <c r="H22" s="35">
        <f t="shared" si="1"/>
        <v>960</v>
      </c>
    </row>
    <row r="23" spans="2:8" x14ac:dyDescent="0.3">
      <c r="B23" s="82"/>
      <c r="C23" s="46" t="s">
        <v>23</v>
      </c>
      <c r="D23" s="46" t="s">
        <v>35</v>
      </c>
      <c r="E23" s="47">
        <v>1.5</v>
      </c>
      <c r="F23" s="47">
        <f>6*2*200</f>
        <v>2400</v>
      </c>
      <c r="G23" s="47">
        <v>1.5</v>
      </c>
      <c r="H23" s="48">
        <f t="shared" si="1"/>
        <v>3600</v>
      </c>
    </row>
    <row r="24" spans="2:8" x14ac:dyDescent="0.3">
      <c r="B24" s="82"/>
      <c r="C24" s="46" t="s">
        <v>23</v>
      </c>
      <c r="D24" s="46" t="s">
        <v>37</v>
      </c>
      <c r="E24" s="47">
        <v>1</v>
      </c>
      <c r="F24" s="47">
        <f>6*2*200</f>
        <v>2400</v>
      </c>
      <c r="G24" s="47">
        <v>1</v>
      </c>
      <c r="H24" s="48">
        <f t="shared" si="1"/>
        <v>2400</v>
      </c>
    </row>
    <row r="25" spans="2:8" x14ac:dyDescent="0.3">
      <c r="B25" s="82"/>
      <c r="C25" s="46" t="s">
        <v>23</v>
      </c>
      <c r="D25" s="46" t="s">
        <v>38</v>
      </c>
      <c r="E25" s="47">
        <v>0.5</v>
      </c>
      <c r="F25" s="47">
        <f>6*2*200</f>
        <v>2400</v>
      </c>
      <c r="G25" s="47">
        <v>0.5</v>
      </c>
      <c r="H25" s="48">
        <f t="shared" si="1"/>
        <v>1200</v>
      </c>
    </row>
    <row r="26" spans="2:8" x14ac:dyDescent="0.3">
      <c r="B26" s="82"/>
      <c r="C26" s="46" t="s">
        <v>23</v>
      </c>
      <c r="D26" s="46" t="s">
        <v>36</v>
      </c>
      <c r="E26" s="47">
        <v>1</v>
      </c>
      <c r="F26" s="47">
        <f>6*2*200</f>
        <v>2400</v>
      </c>
      <c r="G26" s="47">
        <v>1</v>
      </c>
      <c r="H26" s="48">
        <f t="shared" si="1"/>
        <v>2400</v>
      </c>
    </row>
    <row r="27" spans="2:8" ht="26.4" x14ac:dyDescent="0.3">
      <c r="B27" s="82"/>
      <c r="C27" s="14" t="s">
        <v>24</v>
      </c>
      <c r="D27" s="14" t="s">
        <v>39</v>
      </c>
      <c r="E27" s="16">
        <v>350</v>
      </c>
      <c r="F27" s="16">
        <f t="shared" si="0"/>
        <v>12</v>
      </c>
      <c r="G27" s="17">
        <v>350</v>
      </c>
      <c r="H27" s="18">
        <f t="shared" si="1"/>
        <v>4200</v>
      </c>
    </row>
    <row r="28" spans="2:8" x14ac:dyDescent="0.3">
      <c r="B28" s="82"/>
      <c r="C28" s="14" t="s">
        <v>25</v>
      </c>
      <c r="D28" s="14" t="s">
        <v>1</v>
      </c>
      <c r="E28" s="16">
        <v>150</v>
      </c>
      <c r="F28" s="16">
        <f t="shared" si="0"/>
        <v>12</v>
      </c>
      <c r="G28" s="17">
        <v>150</v>
      </c>
      <c r="H28" s="18">
        <f t="shared" si="1"/>
        <v>1800</v>
      </c>
    </row>
    <row r="29" spans="2:8" ht="39.6" x14ac:dyDescent="0.3">
      <c r="B29" s="82"/>
      <c r="C29" s="29" t="s">
        <v>26</v>
      </c>
      <c r="D29" s="29" t="s">
        <v>114</v>
      </c>
      <c r="E29" s="30">
        <v>800</v>
      </c>
      <c r="F29" s="31">
        <f t="shared" si="0"/>
        <v>12</v>
      </c>
      <c r="G29" s="31">
        <v>800</v>
      </c>
      <c r="H29" s="32">
        <f t="shared" si="1"/>
        <v>9600</v>
      </c>
    </row>
    <row r="30" spans="2:8" s="36" customFormat="1" x14ac:dyDescent="0.3">
      <c r="B30" s="82"/>
      <c r="C30" s="33" t="s">
        <v>27</v>
      </c>
      <c r="D30" s="33" t="s">
        <v>40</v>
      </c>
      <c r="E30" s="34">
        <v>150</v>
      </c>
      <c r="F30" s="34">
        <f t="shared" si="0"/>
        <v>12</v>
      </c>
      <c r="G30" s="34">
        <v>150</v>
      </c>
      <c r="H30" s="35">
        <f t="shared" si="1"/>
        <v>1800</v>
      </c>
    </row>
    <row r="31" spans="2:8" s="36" customFormat="1" x14ac:dyDescent="0.3">
      <c r="B31" s="82"/>
      <c r="C31" s="33" t="s">
        <v>28</v>
      </c>
      <c r="D31" s="33" t="s">
        <v>41</v>
      </c>
      <c r="E31" s="34">
        <v>150</v>
      </c>
      <c r="F31" s="34">
        <f t="shared" si="0"/>
        <v>12</v>
      </c>
      <c r="G31" s="34">
        <v>150</v>
      </c>
      <c r="H31" s="35">
        <f t="shared" si="1"/>
        <v>1800</v>
      </c>
    </row>
    <row r="32" spans="2:8" s="36" customFormat="1" x14ac:dyDescent="0.3">
      <c r="B32" s="82"/>
      <c r="C32" s="33" t="s">
        <v>29</v>
      </c>
      <c r="D32" s="33" t="s">
        <v>42</v>
      </c>
      <c r="E32" s="34"/>
      <c r="F32" s="34">
        <f t="shared" si="0"/>
        <v>12</v>
      </c>
      <c r="G32" s="34"/>
      <c r="H32" s="35">
        <f t="shared" si="1"/>
        <v>0</v>
      </c>
    </row>
    <row r="33" spans="2:9" s="36" customFormat="1" x14ac:dyDescent="0.3">
      <c r="B33" s="82"/>
      <c r="C33" s="33" t="s">
        <v>30</v>
      </c>
      <c r="D33" s="33" t="s">
        <v>43</v>
      </c>
      <c r="E33" s="34">
        <v>150</v>
      </c>
      <c r="F33" s="34">
        <f t="shared" si="0"/>
        <v>12</v>
      </c>
      <c r="G33" s="34">
        <v>150</v>
      </c>
      <c r="H33" s="35">
        <f t="shared" si="1"/>
        <v>1800</v>
      </c>
    </row>
    <row r="34" spans="2:9" ht="38.4" customHeight="1" thickBot="1" x14ac:dyDescent="0.35">
      <c r="B34" s="83"/>
      <c r="C34" s="43" t="s">
        <v>31</v>
      </c>
      <c r="D34" s="43" t="s">
        <v>44</v>
      </c>
      <c r="E34" s="44">
        <v>500</v>
      </c>
      <c r="F34" s="44">
        <f t="shared" si="0"/>
        <v>12</v>
      </c>
      <c r="G34" s="44">
        <v>500</v>
      </c>
      <c r="H34" s="45">
        <f t="shared" si="1"/>
        <v>6000</v>
      </c>
      <c r="I34" s="36"/>
    </row>
    <row r="35" spans="2:9" s="36" customFormat="1" ht="29.4" customHeight="1" x14ac:dyDescent="0.3">
      <c r="B35" s="84" t="s">
        <v>50</v>
      </c>
      <c r="C35" s="40" t="s">
        <v>47</v>
      </c>
      <c r="D35" s="40" t="s">
        <v>52</v>
      </c>
      <c r="E35" s="41">
        <v>2000</v>
      </c>
      <c r="F35" s="41">
        <f t="shared" si="0"/>
        <v>12</v>
      </c>
      <c r="G35" s="41">
        <v>2000</v>
      </c>
      <c r="H35" s="42">
        <f t="shared" si="1"/>
        <v>24000</v>
      </c>
    </row>
    <row r="36" spans="2:9" s="36" customFormat="1" ht="18.600000000000001" customHeight="1" x14ac:dyDescent="0.3">
      <c r="B36" s="85"/>
      <c r="C36" s="33" t="s">
        <v>48</v>
      </c>
      <c r="D36" s="33" t="s">
        <v>53</v>
      </c>
      <c r="E36" s="34">
        <v>500</v>
      </c>
      <c r="F36" s="34">
        <f t="shared" si="0"/>
        <v>12</v>
      </c>
      <c r="G36" s="34">
        <v>500</v>
      </c>
      <c r="H36" s="35">
        <f t="shared" si="1"/>
        <v>6000</v>
      </c>
    </row>
    <row r="37" spans="2:9" s="36" customFormat="1" ht="36.9" customHeight="1" thickBot="1" x14ac:dyDescent="0.35">
      <c r="B37" s="86"/>
      <c r="C37" s="43" t="s">
        <v>49</v>
      </c>
      <c r="D37" s="43" t="s">
        <v>51</v>
      </c>
      <c r="E37" s="44">
        <v>350</v>
      </c>
      <c r="F37" s="44">
        <f t="shared" si="0"/>
        <v>12</v>
      </c>
      <c r="G37" s="44">
        <v>350</v>
      </c>
      <c r="H37" s="45">
        <f t="shared" si="1"/>
        <v>4200</v>
      </c>
    </row>
    <row r="38" spans="2:9" ht="15" customHeight="1" x14ac:dyDescent="0.3">
      <c r="B38" s="87" t="s">
        <v>63</v>
      </c>
      <c r="C38" s="9" t="s">
        <v>56</v>
      </c>
      <c r="D38" s="9" t="s">
        <v>55</v>
      </c>
      <c r="E38" s="11">
        <v>220</v>
      </c>
      <c r="F38" s="11">
        <f t="shared" si="0"/>
        <v>12</v>
      </c>
      <c r="G38" s="12">
        <v>220</v>
      </c>
      <c r="H38" s="13">
        <f t="shared" si="1"/>
        <v>2640</v>
      </c>
    </row>
    <row r="39" spans="2:9" x14ac:dyDescent="0.3">
      <c r="B39" s="88"/>
      <c r="C39" s="14" t="s">
        <v>57</v>
      </c>
      <c r="D39" s="14" t="s">
        <v>65</v>
      </c>
      <c r="E39" s="16">
        <v>680</v>
      </c>
      <c r="F39" s="16">
        <f t="shared" si="0"/>
        <v>12</v>
      </c>
      <c r="G39" s="17">
        <v>680</v>
      </c>
      <c r="H39" s="18">
        <f t="shared" si="1"/>
        <v>8160</v>
      </c>
    </row>
    <row r="40" spans="2:9" x14ac:dyDescent="0.3">
      <c r="B40" s="88"/>
      <c r="C40" s="14" t="s">
        <v>57</v>
      </c>
      <c r="D40" s="14" t="s">
        <v>64</v>
      </c>
      <c r="E40" s="16">
        <v>20</v>
      </c>
      <c r="F40" s="16">
        <f t="shared" si="0"/>
        <v>12</v>
      </c>
      <c r="G40" s="17">
        <v>20</v>
      </c>
      <c r="H40" s="18">
        <f t="shared" si="1"/>
        <v>240</v>
      </c>
    </row>
    <row r="41" spans="2:9" x14ac:dyDescent="0.3">
      <c r="B41" s="88"/>
      <c r="C41" s="14" t="s">
        <v>58</v>
      </c>
      <c r="D41" s="14" t="s">
        <v>66</v>
      </c>
      <c r="E41" s="16">
        <v>140</v>
      </c>
      <c r="F41" s="16">
        <f t="shared" si="0"/>
        <v>12</v>
      </c>
      <c r="G41" s="17">
        <v>140</v>
      </c>
      <c r="H41" s="18">
        <f t="shared" si="1"/>
        <v>1680</v>
      </c>
    </row>
    <row r="42" spans="2:9" x14ac:dyDescent="0.3">
      <c r="B42" s="88"/>
      <c r="C42" s="14" t="s">
        <v>59</v>
      </c>
      <c r="D42" s="14" t="s">
        <v>67</v>
      </c>
      <c r="E42" s="16">
        <v>95</v>
      </c>
      <c r="F42" s="16">
        <f t="shared" si="0"/>
        <v>12</v>
      </c>
      <c r="G42" s="17">
        <v>95</v>
      </c>
      <c r="H42" s="18">
        <f t="shared" si="1"/>
        <v>1140</v>
      </c>
    </row>
    <row r="43" spans="2:9" x14ac:dyDescent="0.3">
      <c r="B43" s="88"/>
      <c r="C43" s="14" t="s">
        <v>60</v>
      </c>
      <c r="D43" s="14" t="s">
        <v>115</v>
      </c>
      <c r="E43" s="16">
        <v>4</v>
      </c>
      <c r="F43" s="16">
        <f t="shared" si="0"/>
        <v>12</v>
      </c>
      <c r="G43" s="17">
        <v>4</v>
      </c>
      <c r="H43" s="18">
        <f t="shared" si="1"/>
        <v>48</v>
      </c>
    </row>
    <row r="44" spans="2:9" x14ac:dyDescent="0.3">
      <c r="B44" s="88"/>
      <c r="C44" s="14" t="s">
        <v>60</v>
      </c>
      <c r="D44" s="14" t="s">
        <v>70</v>
      </c>
      <c r="E44" s="16">
        <v>2</v>
      </c>
      <c r="F44" s="16">
        <f t="shared" si="0"/>
        <v>12</v>
      </c>
      <c r="G44" s="17">
        <v>2</v>
      </c>
      <c r="H44" s="18">
        <f t="shared" si="1"/>
        <v>24</v>
      </c>
    </row>
    <row r="45" spans="2:9" x14ac:dyDescent="0.3">
      <c r="B45" s="88"/>
      <c r="C45" s="14" t="s">
        <v>61</v>
      </c>
      <c r="D45" s="14" t="s">
        <v>68</v>
      </c>
      <c r="E45" s="16">
        <v>100</v>
      </c>
      <c r="F45" s="16">
        <f t="shared" si="0"/>
        <v>12</v>
      </c>
      <c r="G45" s="17">
        <v>100</v>
      </c>
      <c r="H45" s="18">
        <f t="shared" si="1"/>
        <v>1200</v>
      </c>
    </row>
    <row r="46" spans="2:9" ht="15" thickBot="1" x14ac:dyDescent="0.35">
      <c r="B46" s="89"/>
      <c r="C46" s="19" t="s">
        <v>62</v>
      </c>
      <c r="D46" s="19" t="s">
        <v>69</v>
      </c>
      <c r="E46" s="20">
        <v>350</v>
      </c>
      <c r="F46" s="20">
        <f t="shared" si="0"/>
        <v>12</v>
      </c>
      <c r="G46" s="21">
        <v>350</v>
      </c>
      <c r="H46" s="22">
        <f t="shared" si="1"/>
        <v>4200</v>
      </c>
    </row>
    <row r="47" spans="2:9" ht="31.5" customHeight="1" x14ac:dyDescent="0.3">
      <c r="B47" s="93" t="s">
        <v>71</v>
      </c>
      <c r="C47" s="9" t="s">
        <v>72</v>
      </c>
      <c r="D47" s="9" t="s">
        <v>82</v>
      </c>
      <c r="E47" s="11">
        <v>2.5</v>
      </c>
      <c r="F47" s="11">
        <f t="shared" ref="F47:F52" si="2">6*2*200</f>
        <v>2400</v>
      </c>
      <c r="G47" s="12">
        <f>E47</f>
        <v>2.5</v>
      </c>
      <c r="H47" s="13">
        <f t="shared" si="1"/>
        <v>6000</v>
      </c>
    </row>
    <row r="48" spans="2:9" x14ac:dyDescent="0.3">
      <c r="B48" s="94"/>
      <c r="C48" s="14" t="s">
        <v>78</v>
      </c>
      <c r="D48" s="14" t="s">
        <v>83</v>
      </c>
      <c r="E48" s="16">
        <v>1</v>
      </c>
      <c r="F48" s="16">
        <f t="shared" si="2"/>
        <v>2400</v>
      </c>
      <c r="G48" s="17">
        <v>1</v>
      </c>
      <c r="H48" s="18">
        <f t="shared" si="1"/>
        <v>2400</v>
      </c>
    </row>
    <row r="49" spans="2:8" x14ac:dyDescent="0.3">
      <c r="B49" s="94"/>
      <c r="C49" s="14" t="s">
        <v>79</v>
      </c>
      <c r="D49" s="14" t="s">
        <v>84</v>
      </c>
      <c r="E49" s="16">
        <v>2</v>
      </c>
      <c r="F49" s="16">
        <f t="shared" si="2"/>
        <v>2400</v>
      </c>
      <c r="G49" s="17">
        <v>2</v>
      </c>
      <c r="H49" s="18">
        <f t="shared" si="1"/>
        <v>4800</v>
      </c>
    </row>
    <row r="50" spans="2:8" x14ac:dyDescent="0.3">
      <c r="B50" s="94"/>
      <c r="C50" s="14" t="s">
        <v>80</v>
      </c>
      <c r="D50" s="14" t="s">
        <v>85</v>
      </c>
      <c r="E50" s="16">
        <v>4</v>
      </c>
      <c r="F50" s="16">
        <f t="shared" si="2"/>
        <v>2400</v>
      </c>
      <c r="G50" s="17">
        <v>4</v>
      </c>
      <c r="H50" s="18">
        <f t="shared" si="1"/>
        <v>9600</v>
      </c>
    </row>
    <row r="51" spans="2:8" x14ac:dyDescent="0.3">
      <c r="B51" s="94"/>
      <c r="C51" s="14" t="s">
        <v>81</v>
      </c>
      <c r="D51" s="14" t="s">
        <v>86</v>
      </c>
      <c r="E51" s="16">
        <v>1</v>
      </c>
      <c r="F51" s="16">
        <f t="shared" si="2"/>
        <v>2400</v>
      </c>
      <c r="G51" s="17">
        <v>1</v>
      </c>
      <c r="H51" s="18">
        <f t="shared" si="1"/>
        <v>2400</v>
      </c>
    </row>
    <row r="52" spans="2:8" ht="26.4" x14ac:dyDescent="0.3">
      <c r="B52" s="94"/>
      <c r="C52" s="14" t="s">
        <v>73</v>
      </c>
      <c r="D52" s="14" t="s">
        <v>87</v>
      </c>
      <c r="E52" s="16">
        <v>1</v>
      </c>
      <c r="F52" s="16">
        <f t="shared" si="2"/>
        <v>2400</v>
      </c>
      <c r="G52" s="17">
        <v>1</v>
      </c>
      <c r="H52" s="18">
        <f t="shared" si="1"/>
        <v>2400</v>
      </c>
    </row>
    <row r="53" spans="2:8" x14ac:dyDescent="0.3">
      <c r="B53" s="94"/>
      <c r="C53" s="14" t="s">
        <v>74</v>
      </c>
      <c r="D53" s="14" t="s">
        <v>88</v>
      </c>
      <c r="E53" s="16">
        <v>300</v>
      </c>
      <c r="F53" s="16">
        <f t="shared" si="0"/>
        <v>12</v>
      </c>
      <c r="G53" s="17">
        <v>300</v>
      </c>
      <c r="H53" s="18">
        <f t="shared" si="1"/>
        <v>3600</v>
      </c>
    </row>
    <row r="54" spans="2:8" x14ac:dyDescent="0.3">
      <c r="B54" s="94"/>
      <c r="C54" s="14" t="s">
        <v>75</v>
      </c>
      <c r="D54" s="14" t="s">
        <v>89</v>
      </c>
      <c r="E54" s="16">
        <v>0.5</v>
      </c>
      <c r="F54" s="16">
        <f>6*2*10</f>
        <v>120</v>
      </c>
      <c r="G54" s="17">
        <v>0.5</v>
      </c>
      <c r="H54" s="18">
        <f t="shared" si="1"/>
        <v>60</v>
      </c>
    </row>
    <row r="55" spans="2:8" x14ac:dyDescent="0.3">
      <c r="B55" s="94"/>
      <c r="C55" s="14" t="s">
        <v>76</v>
      </c>
      <c r="D55" s="14" t="s">
        <v>90</v>
      </c>
      <c r="E55" s="16">
        <v>0.5</v>
      </c>
      <c r="F55" s="16">
        <f>6*2*50</f>
        <v>600</v>
      </c>
      <c r="G55" s="17">
        <v>0.5</v>
      </c>
      <c r="H55" s="18">
        <f t="shared" si="1"/>
        <v>300</v>
      </c>
    </row>
    <row r="56" spans="2:8" ht="27" thickBot="1" x14ac:dyDescent="0.35">
      <c r="B56" s="95"/>
      <c r="C56" s="19" t="s">
        <v>77</v>
      </c>
      <c r="D56" s="19" t="s">
        <v>91</v>
      </c>
      <c r="E56" s="20">
        <v>0.8</v>
      </c>
      <c r="F56" s="20">
        <f>6*2*200</f>
        <v>2400</v>
      </c>
      <c r="G56" s="21">
        <v>0.8</v>
      </c>
      <c r="H56" s="22">
        <f t="shared" si="1"/>
        <v>1920</v>
      </c>
    </row>
    <row r="57" spans="2:8" x14ac:dyDescent="0.3">
      <c r="B57" s="90" t="s">
        <v>92</v>
      </c>
      <c r="C57" s="9" t="s">
        <v>93</v>
      </c>
      <c r="D57" s="9" t="s">
        <v>97</v>
      </c>
      <c r="E57" s="11">
        <v>300</v>
      </c>
      <c r="F57" s="11">
        <f t="shared" si="0"/>
        <v>12</v>
      </c>
      <c r="G57" s="12">
        <v>300</v>
      </c>
      <c r="H57" s="13">
        <f t="shared" si="1"/>
        <v>3600</v>
      </c>
    </row>
    <row r="58" spans="2:8" ht="21" customHeight="1" x14ac:dyDescent="0.3">
      <c r="B58" s="91"/>
      <c r="C58" s="14" t="s">
        <v>94</v>
      </c>
      <c r="D58" s="14" t="s">
        <v>98</v>
      </c>
      <c r="E58" s="16">
        <v>400</v>
      </c>
      <c r="F58" s="16">
        <f t="shared" si="0"/>
        <v>12</v>
      </c>
      <c r="G58" s="17">
        <v>400</v>
      </c>
      <c r="H58" s="18">
        <f t="shared" si="1"/>
        <v>4800</v>
      </c>
    </row>
    <row r="59" spans="2:8" ht="20.399999999999999" customHeight="1" x14ac:dyDescent="0.3">
      <c r="B59" s="91"/>
      <c r="C59" s="14" t="s">
        <v>95</v>
      </c>
      <c r="D59" s="14" t="s">
        <v>99</v>
      </c>
      <c r="E59" s="16">
        <v>160</v>
      </c>
      <c r="F59" s="16">
        <f>6*2*12</f>
        <v>144</v>
      </c>
      <c r="G59" s="17">
        <v>160</v>
      </c>
      <c r="H59" s="18">
        <f t="shared" si="1"/>
        <v>23040</v>
      </c>
    </row>
    <row r="60" spans="2:8" ht="15" thickBot="1" x14ac:dyDescent="0.35">
      <c r="B60" s="92"/>
      <c r="C60" s="19" t="s">
        <v>96</v>
      </c>
      <c r="D60" s="19" t="s">
        <v>100</v>
      </c>
      <c r="E60" s="20">
        <v>4000</v>
      </c>
      <c r="F60" s="20">
        <f t="shared" si="0"/>
        <v>12</v>
      </c>
      <c r="G60" s="21">
        <v>4000</v>
      </c>
      <c r="H60" s="22">
        <f t="shared" si="1"/>
        <v>48000</v>
      </c>
    </row>
    <row r="61" spans="2:8" ht="18.899999999999999" customHeight="1" x14ac:dyDescent="0.3">
      <c r="B61" s="78" t="s">
        <v>105</v>
      </c>
      <c r="C61" s="9" t="s">
        <v>101</v>
      </c>
      <c r="D61" s="9" t="s">
        <v>117</v>
      </c>
      <c r="E61" s="11">
        <v>40</v>
      </c>
      <c r="F61" s="11">
        <f>6*2*200</f>
        <v>2400</v>
      </c>
      <c r="G61" s="12">
        <v>40</v>
      </c>
      <c r="H61" s="13">
        <f t="shared" si="1"/>
        <v>96000</v>
      </c>
    </row>
    <row r="62" spans="2:8" ht="15" customHeight="1" x14ac:dyDescent="0.3">
      <c r="B62" s="79"/>
      <c r="C62" s="14" t="s">
        <v>102</v>
      </c>
      <c r="D62" s="14" t="s">
        <v>118</v>
      </c>
      <c r="E62" s="16">
        <v>10</v>
      </c>
      <c r="F62" s="16">
        <f>6*2*200</f>
        <v>2400</v>
      </c>
      <c r="G62" s="17">
        <v>10</v>
      </c>
      <c r="H62" s="18">
        <f t="shared" si="1"/>
        <v>24000</v>
      </c>
    </row>
    <row r="63" spans="2:8" ht="14.4" customHeight="1" x14ac:dyDescent="0.3">
      <c r="B63" s="79"/>
      <c r="C63" s="14" t="s">
        <v>103</v>
      </c>
      <c r="D63" s="14" t="s">
        <v>119</v>
      </c>
      <c r="E63" s="16">
        <v>4.0999999999999996</v>
      </c>
      <c r="F63" s="16">
        <f>6*2*200</f>
        <v>2400</v>
      </c>
      <c r="G63" s="17">
        <v>4.0999999999999996</v>
      </c>
      <c r="H63" s="26">
        <f t="shared" si="1"/>
        <v>9840</v>
      </c>
    </row>
    <row r="64" spans="2:8" ht="24.9" customHeight="1" thickBot="1" x14ac:dyDescent="0.35">
      <c r="B64" s="80"/>
      <c r="C64" s="19" t="s">
        <v>104</v>
      </c>
      <c r="D64" s="19" t="s">
        <v>106</v>
      </c>
      <c r="E64" s="20">
        <v>200</v>
      </c>
      <c r="F64" s="20">
        <f>6*2*20</f>
        <v>240</v>
      </c>
      <c r="G64" s="21">
        <v>200</v>
      </c>
      <c r="H64" s="27">
        <f t="shared" si="1"/>
        <v>48000</v>
      </c>
    </row>
    <row r="65" spans="2:8" ht="38.4" customHeight="1" thickBot="1" x14ac:dyDescent="0.35">
      <c r="B65" s="111" t="s">
        <v>120</v>
      </c>
      <c r="C65" s="112"/>
      <c r="D65" s="112"/>
      <c r="E65" s="112"/>
      <c r="F65" s="112"/>
      <c r="G65" s="113"/>
      <c r="H65" s="25">
        <f>SUM(H8:H64)</f>
        <v>430000.00020000001</v>
      </c>
    </row>
    <row r="66" spans="2:8" x14ac:dyDescent="0.3">
      <c r="D66" s="23"/>
      <c r="E66" s="24"/>
      <c r="F66" s="4"/>
      <c r="G66" s="4"/>
      <c r="H66" s="24"/>
    </row>
    <row r="67" spans="2:8" ht="15.6" x14ac:dyDescent="0.3">
      <c r="B67" s="110" t="s">
        <v>111</v>
      </c>
      <c r="C67" s="110"/>
      <c r="D67" s="110"/>
      <c r="E67" s="110"/>
      <c r="F67" s="110"/>
      <c r="G67" s="110"/>
      <c r="H67" s="110"/>
    </row>
    <row r="68" spans="2:8" ht="23.4" x14ac:dyDescent="0.45">
      <c r="B68" s="103" t="str">
        <f>IF(H65&gt;430000.005,"Attenzione, offerta superiore alla base d'asta"," ")</f>
        <v xml:space="preserve"> </v>
      </c>
      <c r="C68" s="103"/>
      <c r="D68" s="103"/>
      <c r="E68" s="103"/>
      <c r="F68" s="103"/>
      <c r="G68" s="103"/>
      <c r="H68" s="103"/>
    </row>
    <row r="69" spans="2:8" ht="15" thickBot="1" x14ac:dyDescent="0.35"/>
    <row r="70" spans="2:8" ht="35.1" customHeight="1" thickBot="1" x14ac:dyDescent="0.35">
      <c r="B70" s="104" t="s">
        <v>121</v>
      </c>
      <c r="C70" s="105"/>
      <c r="D70" s="105"/>
      <c r="E70" s="105"/>
      <c r="F70" s="105"/>
      <c r="G70" s="106"/>
      <c r="H70" s="28"/>
    </row>
    <row r="71" spans="2:8" ht="15" thickBot="1" x14ac:dyDescent="0.35"/>
    <row r="72" spans="2:8" ht="42.6" customHeight="1" thickBot="1" x14ac:dyDescent="0.35">
      <c r="B72" s="107" t="s">
        <v>122</v>
      </c>
      <c r="C72" s="108"/>
      <c r="D72" s="108"/>
      <c r="E72" s="108"/>
      <c r="F72" s="108"/>
      <c r="G72" s="109"/>
      <c r="H72" s="28"/>
    </row>
  </sheetData>
  <mergeCells count="16">
    <mergeCell ref="B68:H68"/>
    <mergeCell ref="B70:G70"/>
    <mergeCell ref="B72:G72"/>
    <mergeCell ref="B67:H67"/>
    <mergeCell ref="B65:G65"/>
    <mergeCell ref="C1:D1"/>
    <mergeCell ref="C3:H3"/>
    <mergeCell ref="B8:B16"/>
    <mergeCell ref="E2:H2"/>
    <mergeCell ref="C5:H5"/>
    <mergeCell ref="B61:B64"/>
    <mergeCell ref="B17:B34"/>
    <mergeCell ref="B35:B37"/>
    <mergeCell ref="B38:B46"/>
    <mergeCell ref="B57:B60"/>
    <mergeCell ref="B47:B56"/>
  </mergeCells>
  <pageMargins left="0.25" right="0.25" top="0.75" bottom="0.75" header="0.3" footer="0.3"/>
  <pageSetup paperSize="9" scale="50" orientation="portrait" horizontalDpi="300" verticalDpi="3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7"/>
  <sheetViews>
    <sheetView showGridLines="0" tabSelected="1" topLeftCell="A7" zoomScaleNormal="100" workbookViewId="0">
      <selection activeCell="E13" sqref="E13"/>
    </sheetView>
  </sheetViews>
  <sheetFormatPr defaultColWidth="11.44140625" defaultRowHeight="10.199999999999999" x14ac:dyDescent="0.2"/>
  <cols>
    <col min="1" max="1" width="1.44140625" style="55" customWidth="1"/>
    <col min="2" max="2" width="8.6640625" style="55" bestFit="1" customWidth="1"/>
    <col min="3" max="3" width="17" style="55" customWidth="1"/>
    <col min="4" max="4" width="15.33203125" style="55" customWidth="1"/>
    <col min="5" max="5" width="60.88671875" style="55" customWidth="1"/>
    <col min="6" max="7" width="12.88671875" style="55" customWidth="1"/>
    <col min="8" max="8" width="14.33203125" style="56" bestFit="1" customWidth="1"/>
    <col min="9" max="9" width="19.44140625" style="57" bestFit="1" customWidth="1"/>
    <col min="10" max="10" width="19.44140625" style="57" customWidth="1"/>
    <col min="11" max="11" width="23.88671875" style="55" customWidth="1"/>
    <col min="12" max="16384" width="11.44140625" style="55"/>
  </cols>
  <sheetData>
    <row r="1" spans="1:11" ht="21" x14ac:dyDescent="0.2">
      <c r="C1" s="123" t="s">
        <v>4</v>
      </c>
      <c r="D1" s="123"/>
      <c r="E1" s="123"/>
      <c r="F1" s="73"/>
    </row>
    <row r="2" spans="1:11" ht="15" customHeight="1" x14ac:dyDescent="0.2">
      <c r="C2" s="129" t="s">
        <v>161</v>
      </c>
      <c r="D2" s="129"/>
      <c r="E2" s="129"/>
      <c r="F2" s="129"/>
      <c r="G2" s="129"/>
      <c r="H2" s="129"/>
      <c r="I2" s="129"/>
      <c r="J2" s="75"/>
    </row>
    <row r="4" spans="1:11" ht="14.25" customHeight="1" x14ac:dyDescent="0.2">
      <c r="A4" s="58"/>
      <c r="B4" s="58"/>
      <c r="C4" s="58"/>
      <c r="D4" s="118" t="s">
        <v>5</v>
      </c>
      <c r="E4" s="118"/>
      <c r="F4" s="118"/>
      <c r="G4" s="118"/>
    </row>
    <row r="5" spans="1:11" ht="16.2" x14ac:dyDescent="0.3">
      <c r="A5" s="58"/>
      <c r="B5" s="58"/>
      <c r="C5" s="58"/>
      <c r="D5" s="59"/>
      <c r="E5" s="59"/>
      <c r="F5" s="59"/>
      <c r="G5" s="59"/>
    </row>
    <row r="6" spans="1:11" ht="16.2" x14ac:dyDescent="0.2">
      <c r="A6" s="58"/>
      <c r="B6" s="58"/>
      <c r="C6" s="58"/>
      <c r="D6" s="119" t="s">
        <v>128</v>
      </c>
      <c r="E6" s="120"/>
      <c r="F6" s="120"/>
      <c r="G6" s="120"/>
    </row>
    <row r="7" spans="1:11" ht="3.75" customHeight="1" x14ac:dyDescent="0.2">
      <c r="A7" s="58"/>
      <c r="B7" s="58"/>
      <c r="C7" s="58"/>
      <c r="D7" s="49"/>
      <c r="E7" s="49"/>
      <c r="F7" s="49"/>
      <c r="G7" s="49"/>
    </row>
    <row r="8" spans="1:11" ht="79.2" customHeight="1" x14ac:dyDescent="0.2">
      <c r="A8" s="58"/>
      <c r="B8" s="60" t="s">
        <v>153</v>
      </c>
      <c r="C8" s="60" t="s">
        <v>123</v>
      </c>
      <c r="D8" s="60" t="s">
        <v>7</v>
      </c>
      <c r="E8" s="60" t="s">
        <v>46</v>
      </c>
      <c r="F8" s="60" t="s">
        <v>147</v>
      </c>
      <c r="G8" s="60" t="s">
        <v>148</v>
      </c>
      <c r="H8" s="60" t="s">
        <v>145</v>
      </c>
      <c r="I8" s="60" t="s">
        <v>149</v>
      </c>
      <c r="J8" s="60" t="s">
        <v>150</v>
      </c>
    </row>
    <row r="9" spans="1:11" ht="20.399999999999999" x14ac:dyDescent="0.2">
      <c r="A9" s="58"/>
      <c r="B9" s="61" t="s">
        <v>154</v>
      </c>
      <c r="C9" s="62" t="s">
        <v>151</v>
      </c>
      <c r="D9" s="76" t="s">
        <v>129</v>
      </c>
      <c r="E9" s="63" t="s">
        <v>151</v>
      </c>
      <c r="F9" s="50">
        <v>75000</v>
      </c>
      <c r="G9" s="51"/>
      <c r="H9" s="76">
        <v>4</v>
      </c>
      <c r="I9" s="64">
        <f>H9*F9</f>
        <v>300000</v>
      </c>
      <c r="J9" s="64">
        <f>H9*G9</f>
        <v>0</v>
      </c>
      <c r="K9" s="145" t="str">
        <f>IF(G9&gt;F9,"attenzione base d'asta superata"," ")</f>
        <v xml:space="preserve"> </v>
      </c>
    </row>
    <row r="10" spans="1:11" ht="20.399999999999999" x14ac:dyDescent="0.2">
      <c r="A10" s="58"/>
      <c r="B10" s="61" t="s">
        <v>155</v>
      </c>
      <c r="C10" s="62" t="s">
        <v>151</v>
      </c>
      <c r="D10" s="76" t="s">
        <v>129</v>
      </c>
      <c r="E10" s="54" t="s">
        <v>144</v>
      </c>
      <c r="F10" s="50">
        <v>100</v>
      </c>
      <c r="G10" s="51"/>
      <c r="H10" s="76">
        <f>120*4</f>
        <v>480</v>
      </c>
      <c r="I10" s="64">
        <f>H10*F10</f>
        <v>48000</v>
      </c>
      <c r="J10" s="64">
        <f>H10*G10</f>
        <v>0</v>
      </c>
      <c r="K10" s="145" t="str">
        <f t="shared" ref="K10:K13" si="0">IF(G10&gt;F10,"attenzione base d'asta superata"," ")</f>
        <v xml:space="preserve"> </v>
      </c>
    </row>
    <row r="11" spans="1:11" ht="43.5" customHeight="1" x14ac:dyDescent="0.2">
      <c r="A11" s="58"/>
      <c r="B11" s="61" t="s">
        <v>156</v>
      </c>
      <c r="C11" s="62" t="s">
        <v>124</v>
      </c>
      <c r="D11" s="76" t="s">
        <v>130</v>
      </c>
      <c r="E11" s="63" t="s">
        <v>124</v>
      </c>
      <c r="F11" s="50">
        <v>11000</v>
      </c>
      <c r="G11" s="51"/>
      <c r="H11" s="76">
        <v>6</v>
      </c>
      <c r="I11" s="64">
        <f>H11*F11</f>
        <v>66000</v>
      </c>
      <c r="J11" s="64">
        <f>H11*G11</f>
        <v>0</v>
      </c>
      <c r="K11" s="145" t="str">
        <f t="shared" si="0"/>
        <v xml:space="preserve"> </v>
      </c>
    </row>
    <row r="12" spans="1:11" ht="40.5" customHeight="1" x14ac:dyDescent="0.2">
      <c r="A12" s="58"/>
      <c r="B12" s="61" t="s">
        <v>157</v>
      </c>
      <c r="C12" s="62" t="s">
        <v>125</v>
      </c>
      <c r="D12" s="76" t="s">
        <v>131</v>
      </c>
      <c r="E12" s="63" t="s">
        <v>125</v>
      </c>
      <c r="F12" s="50">
        <v>4000</v>
      </c>
      <c r="G12" s="51"/>
      <c r="H12" s="76">
        <v>8</v>
      </c>
      <c r="I12" s="64">
        <f>H12*F12</f>
        <v>32000</v>
      </c>
      <c r="J12" s="64">
        <f>H12*G12</f>
        <v>0</v>
      </c>
      <c r="K12" s="145" t="str">
        <f t="shared" si="0"/>
        <v xml:space="preserve"> </v>
      </c>
    </row>
    <row r="13" spans="1:11" ht="40.799999999999997" x14ac:dyDescent="0.2">
      <c r="B13" s="77" t="s">
        <v>158</v>
      </c>
      <c r="C13" s="62" t="s">
        <v>126</v>
      </c>
      <c r="D13" s="76" t="s">
        <v>132</v>
      </c>
      <c r="E13" s="63" t="s">
        <v>137</v>
      </c>
      <c r="F13" s="65">
        <v>65000</v>
      </c>
      <c r="G13" s="52"/>
      <c r="H13" s="76">
        <v>2</v>
      </c>
      <c r="I13" s="64">
        <f>H13*F13</f>
        <v>130000</v>
      </c>
      <c r="J13" s="64">
        <f>H13*G13</f>
        <v>0</v>
      </c>
      <c r="K13" s="145" t="str">
        <f t="shared" si="0"/>
        <v xml:space="preserve"> </v>
      </c>
    </row>
    <row r="14" spans="1:11" ht="30.6" x14ac:dyDescent="0.2">
      <c r="B14" s="114" t="s">
        <v>159</v>
      </c>
      <c r="C14" s="67" t="s">
        <v>136</v>
      </c>
      <c r="D14" s="53" t="s">
        <v>135</v>
      </c>
      <c r="E14" s="130" t="s">
        <v>152</v>
      </c>
      <c r="F14" s="130"/>
      <c r="G14" s="66">
        <v>160000</v>
      </c>
      <c r="H14" s="66" t="s">
        <v>139</v>
      </c>
      <c r="I14" s="133" t="s">
        <v>140</v>
      </c>
      <c r="J14" s="133"/>
    </row>
    <row r="15" spans="1:11" ht="44.4" customHeight="1" x14ac:dyDescent="0.2">
      <c r="B15" s="114"/>
      <c r="C15" s="138" t="s">
        <v>138</v>
      </c>
      <c r="D15" s="139"/>
      <c r="E15" s="139"/>
      <c r="F15" s="139"/>
      <c r="G15" s="140"/>
      <c r="H15" s="68">
        <v>0.05</v>
      </c>
      <c r="I15" s="143"/>
      <c r="J15" s="143"/>
      <c r="K15" s="145" t="str">
        <f>IF(I15&gt;H15,"attenzione base d'asta superata"," ")</f>
        <v xml:space="preserve"> </v>
      </c>
    </row>
    <row r="16" spans="1:11" ht="44.4" customHeight="1" x14ac:dyDescent="0.2">
      <c r="B16" s="77"/>
      <c r="C16" s="121" t="s">
        <v>141</v>
      </c>
      <c r="D16" s="122"/>
      <c r="E16" s="122"/>
      <c r="F16" s="122"/>
      <c r="G16" s="122"/>
      <c r="H16" s="69">
        <f>G14*(1+H15)</f>
        <v>168000</v>
      </c>
      <c r="I16" s="134">
        <f>ROUND(G14*(1+I15),3)</f>
        <v>160000</v>
      </c>
      <c r="J16" s="134"/>
    </row>
    <row r="17" spans="2:13" ht="31.2" customHeight="1" x14ac:dyDescent="0.2">
      <c r="B17" s="114" t="s">
        <v>160</v>
      </c>
      <c r="C17" s="141" t="s">
        <v>143</v>
      </c>
      <c r="D17" s="142"/>
      <c r="E17" s="142"/>
      <c r="F17" s="142"/>
      <c r="G17" s="71">
        <v>172000</v>
      </c>
      <c r="H17" s="71" t="s">
        <v>139</v>
      </c>
      <c r="I17" s="135" t="s">
        <v>140</v>
      </c>
      <c r="J17" s="135"/>
    </row>
    <row r="18" spans="2:13" ht="52.95" customHeight="1" x14ac:dyDescent="0.2">
      <c r="B18" s="114"/>
      <c r="C18" s="121" t="s">
        <v>138</v>
      </c>
      <c r="D18" s="122"/>
      <c r="E18" s="122"/>
      <c r="F18" s="122"/>
      <c r="G18" s="122"/>
      <c r="H18" s="68">
        <v>0.05</v>
      </c>
      <c r="I18" s="143"/>
      <c r="J18" s="143"/>
      <c r="K18" s="145" t="str">
        <f>IF(I18&gt;H18,"attenzione base d'asta superata"," ")</f>
        <v xml:space="preserve"> </v>
      </c>
    </row>
    <row r="19" spans="2:13" ht="15" customHeight="1" x14ac:dyDescent="0.2">
      <c r="B19" s="70"/>
      <c r="C19" s="121" t="s">
        <v>142</v>
      </c>
      <c r="D19" s="122"/>
      <c r="E19" s="122"/>
      <c r="F19" s="122"/>
      <c r="G19" s="122"/>
      <c r="H19" s="69">
        <f>G17*(1+H18)</f>
        <v>180600</v>
      </c>
      <c r="I19" s="134">
        <f>ROUND(G17*(1+I18),3)</f>
        <v>172000</v>
      </c>
      <c r="J19" s="134"/>
      <c r="M19" s="146"/>
    </row>
    <row r="21" spans="2:13" ht="10.8" thickBot="1" x14ac:dyDescent="0.25">
      <c r="H21" s="56" t="s">
        <v>146</v>
      </c>
    </row>
    <row r="22" spans="2:13" ht="15.75" customHeight="1" thickBot="1" x14ac:dyDescent="0.25">
      <c r="C22" s="131" t="s">
        <v>120</v>
      </c>
      <c r="D22" s="132"/>
      <c r="E22" s="132"/>
      <c r="F22" s="132"/>
      <c r="G22" s="132"/>
      <c r="H22" s="72">
        <f>H19+H16+I13+I12+I11+I10+I9</f>
        <v>924600</v>
      </c>
      <c r="I22" s="136">
        <f>I19+I16+SUM(J9:J13)</f>
        <v>332000</v>
      </c>
      <c r="J22" s="137"/>
    </row>
    <row r="23" spans="2:13" s="147" customFormat="1" ht="43.5" customHeight="1" x14ac:dyDescent="0.3">
      <c r="C23" s="124" t="s">
        <v>127</v>
      </c>
      <c r="D23" s="124"/>
      <c r="E23" s="124"/>
      <c r="F23" s="124"/>
      <c r="G23" s="124"/>
      <c r="H23" s="124"/>
      <c r="I23" s="125"/>
      <c r="J23" s="74"/>
    </row>
    <row r="24" spans="2:13" s="147" customFormat="1" ht="14.4" x14ac:dyDescent="0.3"/>
    <row r="25" spans="2:13" s="147" customFormat="1" ht="35.1" customHeight="1" x14ac:dyDescent="0.3">
      <c r="C25" s="126" t="s">
        <v>133</v>
      </c>
      <c r="D25" s="127"/>
      <c r="E25" s="127"/>
      <c r="F25" s="127"/>
      <c r="G25" s="127"/>
      <c r="H25" s="128"/>
      <c r="I25" s="144"/>
    </row>
    <row r="26" spans="2:13" s="147" customFormat="1" ht="14.4" x14ac:dyDescent="0.3"/>
    <row r="27" spans="2:13" s="147" customFormat="1" ht="42.6" customHeight="1" x14ac:dyDescent="0.3">
      <c r="C27" s="115" t="s">
        <v>134</v>
      </c>
      <c r="D27" s="116"/>
      <c r="E27" s="116"/>
      <c r="F27" s="116"/>
      <c r="G27" s="116"/>
      <c r="H27" s="117"/>
      <c r="I27" s="144"/>
    </row>
  </sheetData>
  <sheetProtection algorithmName="SHA-512" hashValue="GwcKiZDVUwtCI2mBdI6X1LY72TNu81dN8ACy98e5oOKxnu8aLneyQcbCMk+eOKF9q6uDky3qjt46XtavMeVGDg==" saltValue="eTXiJ6/7MjKQCTffNn1Y7A==" spinCount="100000" sheet="1" objects="1" scenarios="1"/>
  <mergeCells count="23">
    <mergeCell ref="C1:E1"/>
    <mergeCell ref="C23:I23"/>
    <mergeCell ref="C25:H25"/>
    <mergeCell ref="C2:I2"/>
    <mergeCell ref="E14:F14"/>
    <mergeCell ref="C22:G22"/>
    <mergeCell ref="I14:J14"/>
    <mergeCell ref="I15:J15"/>
    <mergeCell ref="I16:J16"/>
    <mergeCell ref="I17:J17"/>
    <mergeCell ref="I18:J18"/>
    <mergeCell ref="I19:J19"/>
    <mergeCell ref="I22:J22"/>
    <mergeCell ref="C15:G15"/>
    <mergeCell ref="C16:G16"/>
    <mergeCell ref="C17:F17"/>
    <mergeCell ref="B17:B18"/>
    <mergeCell ref="B14:B15"/>
    <mergeCell ref="C27:H27"/>
    <mergeCell ref="D4:G4"/>
    <mergeCell ref="D6:G6"/>
    <mergeCell ref="C18:G18"/>
    <mergeCell ref="C19:G19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  <ignoredErrors>
    <ignoredError sqref="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Offerta economica</vt:lpstr>
      <vt:lpstr>'Offerta economica'!Area_stampa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Palmigiano Adriana</dc:creator>
  <cp:lastModifiedBy>Marinangeli Alessandro</cp:lastModifiedBy>
  <cp:lastPrinted>2024-11-13T15:36:28Z</cp:lastPrinted>
  <dcterms:created xsi:type="dcterms:W3CDTF">2019-09-30T11:27:20Z</dcterms:created>
  <dcterms:modified xsi:type="dcterms:W3CDTF">2024-11-14T08:43:30Z</dcterms:modified>
</cp:coreProperties>
</file>